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18"/>
  <workbookPr/>
  <mc:AlternateContent xmlns:mc="http://schemas.openxmlformats.org/markup-compatibility/2006">
    <mc:Choice Requires="x15">
      <x15ac:absPath xmlns:x15ac="http://schemas.microsoft.com/office/spreadsheetml/2010/11/ac" url="https://nau0.sharepoint.com/sites/ME476C557/Shared Documents/General/Courtney/"/>
    </mc:Choice>
  </mc:AlternateContent>
  <xr:revisionPtr revIDLastSave="410" documentId="13_ncr:1_{D5444219-148D-4403-8C7F-CCDA852ABB40}" xr6:coauthVersionLast="47" xr6:coauthVersionMax="47" xr10:uidLastSave="{31C5DFF1-DCD5-41A2-B8C5-38DE919B4BA2}"/>
  <bookViews>
    <workbookView xWindow="-108" yWindow="-108" windowWidth="23256" windowHeight="12576" xr2:uid="{00000000-000D-0000-FFFF-FFFF00000000}"/>
  </bookViews>
  <sheets>
    <sheet name="Q (peak hours)" sheetId="3" r:id="rId1"/>
    <sheet name="Q (nigh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4" i="3" l="1"/>
  <c r="AA44" i="3" s="1"/>
  <c r="U44" i="3"/>
  <c r="V44" i="3" s="1"/>
  <c r="Q44" i="3"/>
  <c r="R44" i="3" s="1"/>
  <c r="M44" i="3"/>
  <c r="N44" i="3" s="1"/>
  <c r="I44" i="3"/>
  <c r="J44" i="3" s="1"/>
  <c r="D44" i="3"/>
  <c r="E44" i="3" s="1"/>
  <c r="Z43" i="3"/>
  <c r="AA43" i="3" s="1"/>
  <c r="U43" i="3"/>
  <c r="V43" i="3" s="1"/>
  <c r="Q43" i="3"/>
  <c r="R43" i="3" s="1"/>
  <c r="M43" i="3"/>
  <c r="N43" i="3" s="1"/>
  <c r="I43" i="3"/>
  <c r="J43" i="3" s="1"/>
  <c r="D43" i="3"/>
  <c r="E43" i="3" s="1"/>
  <c r="Z42" i="3"/>
  <c r="AA42" i="3" s="1"/>
  <c r="U42" i="3"/>
  <c r="V42" i="3" s="1"/>
  <c r="Q42" i="3"/>
  <c r="R42" i="3" s="1"/>
  <c r="M42" i="3"/>
  <c r="N42" i="3" s="1"/>
  <c r="I42" i="3"/>
  <c r="J42" i="3" s="1"/>
  <c r="D42" i="3"/>
  <c r="E42" i="3" s="1"/>
  <c r="Z41" i="3"/>
  <c r="AA41" i="3" s="1"/>
  <c r="U41" i="3"/>
  <c r="V41" i="3" s="1"/>
  <c r="Q41" i="3"/>
  <c r="R41" i="3" s="1"/>
  <c r="M41" i="3"/>
  <c r="N41" i="3" s="1"/>
  <c r="I41" i="3"/>
  <c r="J41" i="3" s="1"/>
  <c r="D41" i="3"/>
  <c r="E41" i="3" s="1"/>
  <c r="Z40" i="3"/>
  <c r="AA40" i="3" s="1"/>
  <c r="U40" i="3"/>
  <c r="V40" i="3" s="1"/>
  <c r="Q40" i="3"/>
  <c r="R40" i="3" s="1"/>
  <c r="M40" i="3"/>
  <c r="N40" i="3" s="1"/>
  <c r="I40" i="3"/>
  <c r="J40" i="3" s="1"/>
  <c r="D40" i="3"/>
  <c r="E40" i="3" s="1"/>
  <c r="Z39" i="3"/>
  <c r="AA39" i="3" s="1"/>
  <c r="U39" i="3"/>
  <c r="V39" i="3" s="1"/>
  <c r="Q39" i="3"/>
  <c r="R39" i="3" s="1"/>
  <c r="M39" i="3"/>
  <c r="N39" i="3" s="1"/>
  <c r="I39" i="3"/>
  <c r="J39" i="3" s="1"/>
  <c r="D39" i="3"/>
  <c r="E39" i="3" s="1"/>
  <c r="Z38" i="3"/>
  <c r="AA38" i="3" s="1"/>
  <c r="AA45" i="3" s="1"/>
  <c r="U38" i="3"/>
  <c r="V38" i="3" s="1"/>
  <c r="V45" i="3" s="1"/>
  <c r="Q38" i="3"/>
  <c r="R38" i="3" s="1"/>
  <c r="M38" i="3"/>
  <c r="N38" i="3" s="1"/>
  <c r="I38" i="3"/>
  <c r="J38" i="3" s="1"/>
  <c r="D38" i="3"/>
  <c r="E38" i="3" s="1"/>
  <c r="E45" i="3" s="1"/>
  <c r="Z33" i="3"/>
  <c r="AA33" i="3" s="1"/>
  <c r="U33" i="3"/>
  <c r="V33" i="3" s="1"/>
  <c r="Q33" i="3"/>
  <c r="R33" i="3" s="1"/>
  <c r="M33" i="3"/>
  <c r="N33" i="3" s="1"/>
  <c r="I33" i="3"/>
  <c r="J33" i="3" s="1"/>
  <c r="D33" i="3"/>
  <c r="E33" i="3" s="1"/>
  <c r="Z32" i="3"/>
  <c r="AA32" i="3" s="1"/>
  <c r="U32" i="3"/>
  <c r="V32" i="3" s="1"/>
  <c r="Q32" i="3"/>
  <c r="R32" i="3" s="1"/>
  <c r="M32" i="3"/>
  <c r="N32" i="3" s="1"/>
  <c r="I32" i="3"/>
  <c r="J32" i="3" s="1"/>
  <c r="D32" i="3"/>
  <c r="E32" i="3" s="1"/>
  <c r="Z31" i="3"/>
  <c r="AA31" i="3" s="1"/>
  <c r="U31" i="3"/>
  <c r="V31" i="3" s="1"/>
  <c r="Q31" i="3"/>
  <c r="R31" i="3" s="1"/>
  <c r="M31" i="3"/>
  <c r="N31" i="3" s="1"/>
  <c r="I31" i="3"/>
  <c r="J31" i="3" s="1"/>
  <c r="D31" i="3"/>
  <c r="E31" i="3" s="1"/>
  <c r="Z30" i="3"/>
  <c r="AA30" i="3" s="1"/>
  <c r="U30" i="3"/>
  <c r="V30" i="3" s="1"/>
  <c r="Q30" i="3"/>
  <c r="R30" i="3" s="1"/>
  <c r="M30" i="3"/>
  <c r="N30" i="3" s="1"/>
  <c r="I30" i="3"/>
  <c r="J30" i="3" s="1"/>
  <c r="D30" i="3"/>
  <c r="E30" i="3" s="1"/>
  <c r="Z29" i="3"/>
  <c r="AA29" i="3" s="1"/>
  <c r="U29" i="3"/>
  <c r="V29" i="3" s="1"/>
  <c r="Q29" i="3"/>
  <c r="R29" i="3" s="1"/>
  <c r="M29" i="3"/>
  <c r="N29" i="3" s="1"/>
  <c r="I29" i="3"/>
  <c r="J29" i="3" s="1"/>
  <c r="D29" i="3"/>
  <c r="E29" i="3" s="1"/>
  <c r="Z28" i="3"/>
  <c r="AA28" i="3" s="1"/>
  <c r="U28" i="3"/>
  <c r="V28" i="3" s="1"/>
  <c r="Q28" i="3"/>
  <c r="R28" i="3" s="1"/>
  <c r="M28" i="3"/>
  <c r="N28" i="3" s="1"/>
  <c r="I28" i="3"/>
  <c r="J28" i="3" s="1"/>
  <c r="D28" i="3"/>
  <c r="E28" i="3" s="1"/>
  <c r="Z27" i="3"/>
  <c r="AA27" i="3" s="1"/>
  <c r="U27" i="3"/>
  <c r="V27" i="3" s="1"/>
  <c r="Q27" i="3"/>
  <c r="R27" i="3" s="1"/>
  <c r="M27" i="3"/>
  <c r="N27" i="3" s="1"/>
  <c r="I27" i="3"/>
  <c r="J27" i="3" s="1"/>
  <c r="D27" i="3"/>
  <c r="E27" i="3" s="1"/>
  <c r="Z57" i="2"/>
  <c r="AA57" i="2" s="1"/>
  <c r="U57" i="2"/>
  <c r="V57" i="2" s="1"/>
  <c r="Q57" i="2"/>
  <c r="R57" i="2" s="1"/>
  <c r="M57" i="2"/>
  <c r="N57" i="2" s="1"/>
  <c r="I57" i="2"/>
  <c r="J57" i="2" s="1"/>
  <c r="D57" i="2"/>
  <c r="E57" i="2" s="1"/>
  <c r="Z56" i="2"/>
  <c r="AA56" i="2" s="1"/>
  <c r="U56" i="2"/>
  <c r="V56" i="2" s="1"/>
  <c r="Q56" i="2"/>
  <c r="R56" i="2" s="1"/>
  <c r="M56" i="2"/>
  <c r="N56" i="2" s="1"/>
  <c r="I56" i="2"/>
  <c r="J56" i="2" s="1"/>
  <c r="D56" i="2"/>
  <c r="E56" i="2" s="1"/>
  <c r="Z55" i="2"/>
  <c r="AA55" i="2" s="1"/>
  <c r="U55" i="2"/>
  <c r="V55" i="2" s="1"/>
  <c r="AD55" i="2" s="1"/>
  <c r="Q55" i="2"/>
  <c r="R55" i="2" s="1"/>
  <c r="M55" i="2"/>
  <c r="N55" i="2" s="1"/>
  <c r="I55" i="2"/>
  <c r="J55" i="2" s="1"/>
  <c r="D55" i="2"/>
  <c r="E55" i="2" s="1"/>
  <c r="Z54" i="2"/>
  <c r="AA54" i="2" s="1"/>
  <c r="U54" i="2"/>
  <c r="V54" i="2" s="1"/>
  <c r="Q54" i="2"/>
  <c r="R54" i="2" s="1"/>
  <c r="M54" i="2"/>
  <c r="N54" i="2" s="1"/>
  <c r="I54" i="2"/>
  <c r="J54" i="2" s="1"/>
  <c r="D54" i="2"/>
  <c r="E54" i="2" s="1"/>
  <c r="Z53" i="2"/>
  <c r="AA53" i="2" s="1"/>
  <c r="U53" i="2"/>
  <c r="V53" i="2" s="1"/>
  <c r="Q53" i="2"/>
  <c r="R53" i="2" s="1"/>
  <c r="M53" i="2"/>
  <c r="N53" i="2" s="1"/>
  <c r="I53" i="2"/>
  <c r="J53" i="2" s="1"/>
  <c r="D53" i="2"/>
  <c r="E53" i="2" s="1"/>
  <c r="Z52" i="2"/>
  <c r="AA52" i="2" s="1"/>
  <c r="U52" i="2"/>
  <c r="V52" i="2" s="1"/>
  <c r="Q52" i="2"/>
  <c r="R52" i="2" s="1"/>
  <c r="M52" i="2"/>
  <c r="N52" i="2" s="1"/>
  <c r="I52" i="2"/>
  <c r="J52" i="2" s="1"/>
  <c r="D52" i="2"/>
  <c r="E52" i="2" s="1"/>
  <c r="Z51" i="2"/>
  <c r="AA51" i="2" s="1"/>
  <c r="U51" i="2"/>
  <c r="V51" i="2" s="1"/>
  <c r="Q51" i="2"/>
  <c r="R51" i="2" s="1"/>
  <c r="M51" i="2"/>
  <c r="N51" i="2" s="1"/>
  <c r="I51" i="2"/>
  <c r="J51" i="2" s="1"/>
  <c r="D51" i="2"/>
  <c r="E51" i="2" s="1"/>
  <c r="Z50" i="2"/>
  <c r="AA50" i="2" s="1"/>
  <c r="U50" i="2"/>
  <c r="V50" i="2" s="1"/>
  <c r="Q50" i="2"/>
  <c r="R50" i="2" s="1"/>
  <c r="M50" i="2"/>
  <c r="N50" i="2" s="1"/>
  <c r="I50" i="2"/>
  <c r="J50" i="2" s="1"/>
  <c r="D50" i="2"/>
  <c r="E50" i="2" s="1"/>
  <c r="Z49" i="2"/>
  <c r="AA49" i="2" s="1"/>
  <c r="U49" i="2"/>
  <c r="V49" i="2" s="1"/>
  <c r="AD49" i="2" s="1"/>
  <c r="Q49" i="2"/>
  <c r="R49" i="2" s="1"/>
  <c r="M49" i="2"/>
  <c r="N49" i="2" s="1"/>
  <c r="I49" i="2"/>
  <c r="J49" i="2" s="1"/>
  <c r="D49" i="2"/>
  <c r="E49" i="2" s="1"/>
  <c r="Z48" i="2"/>
  <c r="AA48" i="2" s="1"/>
  <c r="U48" i="2"/>
  <c r="V48" i="2" s="1"/>
  <c r="Q48" i="2"/>
  <c r="R48" i="2" s="1"/>
  <c r="M48" i="2"/>
  <c r="N48" i="2" s="1"/>
  <c r="I48" i="2"/>
  <c r="J48" i="2" s="1"/>
  <c r="D48" i="2"/>
  <c r="E48" i="2" s="1"/>
  <c r="Z47" i="2"/>
  <c r="AA47" i="2" s="1"/>
  <c r="U47" i="2"/>
  <c r="V47" i="2" s="1"/>
  <c r="AD47" i="2" s="1"/>
  <c r="Q47" i="2"/>
  <c r="R47" i="2" s="1"/>
  <c r="M47" i="2"/>
  <c r="N47" i="2" s="1"/>
  <c r="I47" i="2"/>
  <c r="J47" i="2" s="1"/>
  <c r="D47" i="2"/>
  <c r="E47" i="2" s="1"/>
  <c r="Z37" i="2"/>
  <c r="AA37" i="2" s="1"/>
  <c r="U37" i="2"/>
  <c r="V37" i="2" s="1"/>
  <c r="Q37" i="2"/>
  <c r="R37" i="2" s="1"/>
  <c r="M37" i="2"/>
  <c r="N37" i="2" s="1"/>
  <c r="I37" i="2"/>
  <c r="J37" i="2" s="1"/>
  <c r="D37" i="2"/>
  <c r="E37" i="2" s="1"/>
  <c r="Z36" i="2"/>
  <c r="AA36" i="2" s="1"/>
  <c r="U36" i="2"/>
  <c r="V36" i="2" s="1"/>
  <c r="Q36" i="2"/>
  <c r="R36" i="2" s="1"/>
  <c r="M36" i="2"/>
  <c r="N36" i="2" s="1"/>
  <c r="I36" i="2"/>
  <c r="J36" i="2" s="1"/>
  <c r="D36" i="2"/>
  <c r="E36" i="2" s="1"/>
  <c r="Z35" i="2"/>
  <c r="AA35" i="2" s="1"/>
  <c r="U35" i="2"/>
  <c r="V35" i="2" s="1"/>
  <c r="Q35" i="2"/>
  <c r="R35" i="2" s="1"/>
  <c r="M35" i="2"/>
  <c r="N35" i="2" s="1"/>
  <c r="I35" i="2"/>
  <c r="J35" i="2" s="1"/>
  <c r="D35" i="2"/>
  <c r="E35" i="2" s="1"/>
  <c r="Z34" i="2"/>
  <c r="AA34" i="2" s="1"/>
  <c r="U34" i="2"/>
  <c r="V34" i="2" s="1"/>
  <c r="AD34" i="2" s="1"/>
  <c r="Q34" i="2"/>
  <c r="R34" i="2" s="1"/>
  <c r="M34" i="2"/>
  <c r="N34" i="2" s="1"/>
  <c r="I34" i="2"/>
  <c r="J34" i="2" s="1"/>
  <c r="D34" i="2"/>
  <c r="E34" i="2" s="1"/>
  <c r="Z33" i="2"/>
  <c r="AA33" i="2" s="1"/>
  <c r="U33" i="2"/>
  <c r="V33" i="2" s="1"/>
  <c r="Q33" i="2"/>
  <c r="R33" i="2" s="1"/>
  <c r="M33" i="2"/>
  <c r="N33" i="2" s="1"/>
  <c r="I33" i="2"/>
  <c r="J33" i="2" s="1"/>
  <c r="D33" i="2"/>
  <c r="E33" i="2" s="1"/>
  <c r="Z32" i="2"/>
  <c r="AA32" i="2" s="1"/>
  <c r="U32" i="2"/>
  <c r="V32" i="2" s="1"/>
  <c r="Q32" i="2"/>
  <c r="R32" i="2" s="1"/>
  <c r="M32" i="2"/>
  <c r="N32" i="2" s="1"/>
  <c r="I32" i="2"/>
  <c r="J32" i="2" s="1"/>
  <c r="D32" i="2"/>
  <c r="E32" i="2" s="1"/>
  <c r="Z31" i="2"/>
  <c r="AA31" i="2" s="1"/>
  <c r="U31" i="2"/>
  <c r="V31" i="2" s="1"/>
  <c r="Q31" i="2"/>
  <c r="R31" i="2" s="1"/>
  <c r="M31" i="2"/>
  <c r="N31" i="2" s="1"/>
  <c r="I31" i="2"/>
  <c r="J31" i="2" s="1"/>
  <c r="D31" i="2"/>
  <c r="E31" i="2" s="1"/>
  <c r="Z30" i="2"/>
  <c r="AA30" i="2" s="1"/>
  <c r="U30" i="2"/>
  <c r="V30" i="2" s="1"/>
  <c r="AD30" i="2" s="1"/>
  <c r="Q30" i="2"/>
  <c r="R30" i="2" s="1"/>
  <c r="M30" i="2"/>
  <c r="N30" i="2" s="1"/>
  <c r="I30" i="2"/>
  <c r="J30" i="2" s="1"/>
  <c r="D30" i="2"/>
  <c r="E30" i="2" s="1"/>
  <c r="Z29" i="2"/>
  <c r="AA29" i="2" s="1"/>
  <c r="U29" i="2"/>
  <c r="V29" i="2" s="1"/>
  <c r="Q29" i="2"/>
  <c r="R29" i="2" s="1"/>
  <c r="M29" i="2"/>
  <c r="N29" i="2" s="1"/>
  <c r="I29" i="2"/>
  <c r="J29" i="2" s="1"/>
  <c r="D29" i="2"/>
  <c r="E29" i="2" s="1"/>
  <c r="Z28" i="2"/>
  <c r="AA28" i="2" s="1"/>
  <c r="U28" i="2"/>
  <c r="V28" i="2" s="1"/>
  <c r="Q28" i="2"/>
  <c r="R28" i="2" s="1"/>
  <c r="M28" i="2"/>
  <c r="N28" i="2" s="1"/>
  <c r="I28" i="2"/>
  <c r="J28" i="2" s="1"/>
  <c r="D28" i="2"/>
  <c r="E28" i="2" s="1"/>
  <c r="Z27" i="2"/>
  <c r="AA27" i="2" s="1"/>
  <c r="U27" i="2"/>
  <c r="V27" i="2" s="1"/>
  <c r="Q27" i="2"/>
  <c r="R27" i="2" s="1"/>
  <c r="M27" i="2"/>
  <c r="N27" i="2" s="1"/>
  <c r="I27" i="2"/>
  <c r="J27" i="2" s="1"/>
  <c r="D27" i="2"/>
  <c r="E27" i="2" s="1"/>
  <c r="R34" i="3" l="1"/>
  <c r="J34" i="3"/>
  <c r="J45" i="3"/>
  <c r="V34" i="3"/>
  <c r="AA34" i="3"/>
  <c r="H14" i="3" s="1"/>
  <c r="J14" i="3" s="1"/>
  <c r="L14" i="3" s="1"/>
  <c r="R45" i="3"/>
  <c r="N45" i="3"/>
  <c r="N34" i="3"/>
  <c r="E34" i="3"/>
  <c r="AD32" i="3"/>
  <c r="AD40" i="3"/>
  <c r="AD30" i="3"/>
  <c r="AD41" i="3"/>
  <c r="AD42" i="3"/>
  <c r="AD44" i="3"/>
  <c r="H13" i="3"/>
  <c r="AD33" i="3"/>
  <c r="AD43" i="3"/>
  <c r="H8" i="3"/>
  <c r="AD38" i="3"/>
  <c r="AD39" i="3"/>
  <c r="AD28" i="3"/>
  <c r="AD31" i="3"/>
  <c r="AD27" i="3"/>
  <c r="AD29" i="3"/>
  <c r="H9" i="3"/>
  <c r="J9" i="3" s="1"/>
  <c r="L9" i="3" s="1"/>
  <c r="AD28" i="2"/>
  <c r="AD36" i="2"/>
  <c r="AD51" i="2"/>
  <c r="AD32" i="2"/>
  <c r="AD53" i="2"/>
  <c r="AD57" i="2"/>
  <c r="AD27" i="2"/>
  <c r="AD31" i="2"/>
  <c r="AD35" i="2"/>
  <c r="AD48" i="2"/>
  <c r="AD52" i="2"/>
  <c r="AD56" i="2"/>
  <c r="AD58" i="2"/>
  <c r="G19" i="2" s="1"/>
  <c r="I19" i="2" s="1"/>
  <c r="K19" i="2" s="1"/>
  <c r="AD29" i="2"/>
  <c r="AD33" i="2"/>
  <c r="AD37" i="2"/>
  <c r="AD50" i="2"/>
  <c r="AD54" i="2"/>
  <c r="V38" i="2"/>
  <c r="N58" i="2"/>
  <c r="AA38" i="2"/>
  <c r="H14" i="2" s="1"/>
  <c r="J14" i="2" s="1"/>
  <c r="L14" i="2" s="1"/>
  <c r="R58" i="2"/>
  <c r="AA58" i="2"/>
  <c r="H9" i="2" s="1"/>
  <c r="J9" i="2" s="1"/>
  <c r="L9" i="2" s="1"/>
  <c r="E38" i="2"/>
  <c r="H13" i="2" s="1"/>
  <c r="J38" i="2"/>
  <c r="N38" i="2"/>
  <c r="E58" i="2"/>
  <c r="H8" i="2" s="1"/>
  <c r="V58" i="2"/>
  <c r="R38" i="2"/>
  <c r="J58" i="2"/>
  <c r="AD45" i="3" l="1"/>
  <c r="G19" i="3" s="1"/>
  <c r="I19" i="3" s="1"/>
  <c r="K19" i="3" s="1"/>
  <c r="H10" i="3"/>
  <c r="J10" i="3" s="1"/>
  <c r="L10" i="3" s="1"/>
  <c r="H15" i="3"/>
  <c r="J15" i="3" s="1"/>
  <c r="L15" i="3" s="1"/>
  <c r="J8" i="3"/>
  <c r="L8" i="3" s="1"/>
  <c r="J13" i="3"/>
  <c r="AD34" i="3"/>
  <c r="G21" i="3" s="1"/>
  <c r="I21" i="3" s="1"/>
  <c r="K21" i="3" s="1"/>
  <c r="AD38" i="2"/>
  <c r="G21" i="2" s="1"/>
  <c r="I21" i="2" s="1"/>
  <c r="K21" i="2" s="1"/>
  <c r="H15" i="2"/>
  <c r="J15" i="2" s="1"/>
  <c r="L15" i="2" s="1"/>
  <c r="H10" i="2"/>
  <c r="J8" i="2"/>
  <c r="L8" i="2" s="1"/>
  <c r="J13" i="2"/>
  <c r="H16" i="3" l="1"/>
  <c r="J16" i="3"/>
  <c r="L16" i="3" s="1"/>
  <c r="H11" i="3"/>
  <c r="J11" i="3" s="1"/>
  <c r="L11" i="3" s="1"/>
  <c r="L13" i="3"/>
  <c r="J10" i="2"/>
  <c r="L10" i="2" s="1"/>
  <c r="H16" i="2"/>
  <c r="H11" i="2"/>
  <c r="J11" i="2" s="1"/>
  <c r="L11" i="2" s="1"/>
  <c r="J16" i="2"/>
  <c r="L16" i="2" s="1"/>
  <c r="L13" i="2"/>
</calcChain>
</file>

<file path=xl/sharedStrings.xml><?xml version="1.0" encoding="utf-8"?>
<sst xmlns="http://schemas.openxmlformats.org/spreadsheetml/2006/main" count="332" uniqueCount="90">
  <si>
    <t>Author - Courtney Hiatt</t>
  </si>
  <si>
    <t xml:space="preserve">Description - These calculations are based on the 1997 ASHRAE Fundamentals Handbook used to calculate the cooling load (Qdot) during SRP's peak hours. This is then used to calculate the total energy (Q) used to keep the home cool during that time. This value can then be translated to the mass of material needed to store adequate energy using the formulas for latent and sensible heat. </t>
  </si>
  <si>
    <t xml:space="preserve">Formulas    1. Q = U* A*CLTD     2.  Qtotal = Qroof + Qwindows + Qwalls </t>
  </si>
  <si>
    <t>Initial Data</t>
  </si>
  <si>
    <t>Max Q Values (Btu)</t>
  </si>
  <si>
    <t>Max Q Values (kJ)</t>
  </si>
  <si>
    <t>Max Q Values (kWh)</t>
  </si>
  <si>
    <t>Sources</t>
  </si>
  <si>
    <t>Latitude</t>
  </si>
  <si>
    <t>Roof</t>
  </si>
  <si>
    <t>Wall Square Footage:</t>
  </si>
  <si>
    <t>https://sidingauthority.com/estimation-calculator/</t>
  </si>
  <si>
    <t xml:space="preserve"> </t>
  </si>
  <si>
    <t>Longitude</t>
  </si>
  <si>
    <t>F</t>
  </si>
  <si>
    <t>Windows</t>
  </si>
  <si>
    <t>Roof Square Footage:</t>
  </si>
  <si>
    <t>https://bmroofing.com/how-much-does-the-average-roof-replacement-cost/#:~:text=A%20U.S.%20Census%20figure%20notes,is%20approximately%201%2C700%20square%20feet.</t>
  </si>
  <si>
    <t>Outdoor Dry Bulb</t>
  </si>
  <si>
    <t>Walls</t>
  </si>
  <si>
    <t>Formulas</t>
  </si>
  <si>
    <t>ASHRAE Fundamentals Handbook</t>
  </si>
  <si>
    <t>Outdoor Wet Bulb</t>
  </si>
  <si>
    <t>Total</t>
  </si>
  <si>
    <t>Daily Range</t>
  </si>
  <si>
    <t>Min Q Values (Btu)</t>
  </si>
  <si>
    <t>Min Q Values (kJ)</t>
  </si>
  <si>
    <t>Min Q Values (kWh)</t>
  </si>
  <si>
    <t>Area of Wall - North Facing</t>
  </si>
  <si>
    <t>ft^2</t>
  </si>
  <si>
    <t>Area of Wall - South Facing</t>
  </si>
  <si>
    <t>Area of Wall - East Facing</t>
  </si>
  <si>
    <t>Area of Wall - West Facing</t>
  </si>
  <si>
    <t>Area of Roof</t>
  </si>
  <si>
    <t>Area of Windows</t>
  </si>
  <si>
    <t>Max Qdot Values (Btu/h)</t>
  </si>
  <si>
    <t>Max Qdot Values (kJ/h)</t>
  </si>
  <si>
    <t>Max Qdot Values (kW)</t>
  </si>
  <si>
    <t>U Walls</t>
  </si>
  <si>
    <t>Btu/h*ft^2*F</t>
  </si>
  <si>
    <t>U Roof</t>
  </si>
  <si>
    <t>Min Qdot Values (Btu/h)</t>
  </si>
  <si>
    <t>Min Q Values (kJ/h)</t>
  </si>
  <si>
    <t>Min Qdot Values (kW)</t>
  </si>
  <si>
    <t>U Windows</t>
  </si>
  <si>
    <t>Min Roof - Assume Roof 14</t>
  </si>
  <si>
    <t>Min North Wall - Assume Wall 16</t>
  </si>
  <si>
    <t>Min East Wall - Assume Wall 16</t>
  </si>
  <si>
    <t>Min South Wall - Assume Wall 16</t>
  </si>
  <si>
    <t xml:space="preserve"> Min West Wall - Assume Wall 16</t>
  </si>
  <si>
    <t>Min Windows (Conduction Load)</t>
  </si>
  <si>
    <t>Total Min Qdot</t>
  </si>
  <si>
    <t>Hour</t>
  </si>
  <si>
    <t>CLTD (F)</t>
  </si>
  <si>
    <t>CLTD corrected (F)</t>
  </si>
  <si>
    <t>Qdot (Btu/hr)</t>
  </si>
  <si>
    <t>Q (Btu/hr)</t>
  </si>
  <si>
    <t>Average</t>
  </si>
  <si>
    <t>Max Roof - Assume Roof 1</t>
  </si>
  <si>
    <t>Max North Wall - Assume Wall 1</t>
  </si>
  <si>
    <t>Max East Wall - Assume Wall 1</t>
  </si>
  <si>
    <t>Max South Wall - Assume Wall 1</t>
  </si>
  <si>
    <t>Max West Wall - Assume Wall 1</t>
  </si>
  <si>
    <t>Max Windows (Conduction Load)</t>
  </si>
  <si>
    <t>Total Max Qdot</t>
  </si>
  <si>
    <t>CLTD values (F)</t>
  </si>
  <si>
    <t>Roof 14</t>
  </si>
  <si>
    <t>Wall 16 North</t>
  </si>
  <si>
    <t>Wall 16 East</t>
  </si>
  <si>
    <t>Wall 16 South</t>
  </si>
  <si>
    <t>Wall 16 West</t>
  </si>
  <si>
    <t>Windows (Conduction Load)</t>
  </si>
  <si>
    <t>Roof 1</t>
  </si>
  <si>
    <t>Wall 1 North</t>
  </si>
  <si>
    <t>Wall 1 East</t>
  </si>
  <si>
    <t>Wall 1 South</t>
  </si>
  <si>
    <t>Wall 1 West</t>
  </si>
  <si>
    <t>Min Qdot Values (kJ/h)</t>
  </si>
  <si>
    <t>Max Q Values (kJ/h)</t>
  </si>
  <si>
    <t>Max Roof - Assume Roof 14</t>
  </si>
  <si>
    <t>Max North Wall - Assume Wall 16</t>
  </si>
  <si>
    <t>Max East Wall - Assume Wall 16</t>
  </si>
  <si>
    <t>Max South Wall - Assume Wall 16</t>
  </si>
  <si>
    <t xml:space="preserve"> Max West Wall - Assume Wall 16</t>
  </si>
  <si>
    <t>Total Qdot</t>
  </si>
  <si>
    <t>Min Roof - Assume Roof 1</t>
  </si>
  <si>
    <t>Min North Wall - Assume Wall 1</t>
  </si>
  <si>
    <t>Min East Wall - Assume Wall 1</t>
  </si>
  <si>
    <t>Min South Wall - Assume Wall 1</t>
  </si>
  <si>
    <t>Min West Wall - Assume Wall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</si>
</sst>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sz val="12"/>
      <color theme="1"/>
      <name val="Garamond"/>
      <family val="1"/>
    </font>
    <font>
      <b/>
      <sz val="12"/>
      <color theme="1"/>
      <name val="Garamond"/>
      <family val="1"/>
    </font>
    <font>
      <u/>
      <sz val="11"/>
      <color theme="10"/>
      <name val="Calibri"/>
      <family val="2"/>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1" fillId="0" borderId="0" xfId="0" applyFont="1"/>
    <xf numFmtId="0" fontId="1" fillId="0" borderId="1"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1" fillId="0" borderId="17" xfId="0" applyFont="1" applyBorder="1"/>
    <xf numFmtId="0" fontId="1" fillId="0" borderId="18" xfId="0" applyFont="1" applyBorder="1"/>
    <xf numFmtId="0" fontId="1" fillId="0" borderId="19" xfId="0" applyFont="1" applyBorder="1"/>
    <xf numFmtId="0" fontId="1" fillId="0" borderId="20" xfId="0" applyFont="1" applyBorder="1"/>
    <xf numFmtId="2" fontId="1" fillId="0" borderId="5" xfId="0" applyNumberFormat="1" applyFont="1" applyBorder="1"/>
    <xf numFmtId="2" fontId="1" fillId="0" borderId="6" xfId="0" applyNumberFormat="1" applyFont="1" applyBorder="1"/>
    <xf numFmtId="2" fontId="1" fillId="0" borderId="7" xfId="0" applyNumberFormat="1" applyFont="1" applyBorder="1"/>
    <xf numFmtId="2" fontId="1" fillId="0" borderId="9" xfId="0" applyNumberFormat="1" applyFont="1" applyBorder="1"/>
    <xf numFmtId="0" fontId="3" fillId="0" borderId="18" xfId="1" applyBorder="1"/>
    <xf numFmtId="0" fontId="1" fillId="0" borderId="24" xfId="0" applyFont="1" applyBorder="1"/>
    <xf numFmtId="0" fontId="1" fillId="0" borderId="25" xfId="0" applyFont="1" applyBorder="1"/>
    <xf numFmtId="0" fontId="1" fillId="0" borderId="26" xfId="0" applyFont="1" applyBorder="1"/>
    <xf numFmtId="0" fontId="1" fillId="0" borderId="1" xfId="0" applyFont="1" applyBorder="1" applyAlignment="1">
      <alignment horizontal="center"/>
    </xf>
    <xf numFmtId="0" fontId="1" fillId="0" borderId="0" xfId="0" applyFont="1" applyAlignment="1">
      <alignment horizontal="left"/>
    </xf>
    <xf numFmtId="0" fontId="1" fillId="0" borderId="0" xfId="0" applyFont="1" applyAlignment="1">
      <alignment horizontal="left" vertical="top"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2" fontId="2" fillId="0" borderId="13" xfId="0" applyNumberFormat="1" applyFont="1" applyBorder="1" applyAlignment="1">
      <alignment horizontal="center"/>
    </xf>
    <xf numFmtId="2" fontId="2" fillId="0" borderId="14" xfId="0" applyNumberFormat="1"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2" fillId="0" borderId="23"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mroofing.com/how-much-does-the-average-roof-replacement-cost/" TargetMode="External"/><Relationship Id="rId1" Type="http://schemas.openxmlformats.org/officeDocument/2006/relationships/hyperlink" Target="https://sidingauthority.com/estimation-calculato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0CACD-09DB-42CE-89E6-D81E8F33F061}">
  <dimension ref="A1:AD63"/>
  <sheetViews>
    <sheetView tabSelected="1" zoomScale="82" workbookViewId="0">
      <selection activeCell="H53" sqref="H53"/>
    </sheetView>
  </sheetViews>
  <sheetFormatPr defaultColWidth="8.85546875" defaultRowHeight="15.6"/>
  <cols>
    <col min="1" max="1" width="8.85546875" style="1"/>
    <col min="2" max="2" width="25.28515625" style="1" customWidth="1"/>
    <col min="3" max="3" width="9.42578125" style="1" customWidth="1"/>
    <col min="4" max="4" width="15.28515625" style="1" bestFit="1" customWidth="1"/>
    <col min="5" max="5" width="14" style="1" customWidth="1"/>
    <col min="6" max="6" width="8.85546875" style="1"/>
    <col min="7" max="7" width="10.42578125" style="1" customWidth="1"/>
    <col min="8" max="8" width="14.7109375" style="1" customWidth="1"/>
    <col min="9" max="9" width="15.42578125" style="1" customWidth="1"/>
    <col min="10" max="10" width="10.7109375" style="1" customWidth="1"/>
    <col min="11" max="11" width="11.28515625" style="1" customWidth="1"/>
    <col min="12" max="12" width="14.7109375" style="1" customWidth="1"/>
    <col min="13" max="13" width="16.7109375" style="1" customWidth="1"/>
    <col min="14" max="14" width="8.85546875" style="1"/>
    <col min="15" max="15" width="17.5703125" style="1" customWidth="1"/>
    <col min="16" max="16" width="8.85546875" style="1"/>
    <col min="17" max="17" width="19" style="1" customWidth="1"/>
    <col min="18" max="20" width="8.85546875" style="1"/>
    <col min="21" max="21" width="17.7109375" style="1" customWidth="1"/>
    <col min="22" max="22" width="14.28515625" style="1" customWidth="1"/>
    <col min="23" max="29" width="8.85546875" style="1"/>
    <col min="30" max="30" width="11.7109375" style="1" customWidth="1"/>
    <col min="31" max="16384" width="8.85546875" style="1"/>
  </cols>
  <sheetData>
    <row r="1" spans="1:16">
      <c r="A1" s="24" t="s">
        <v>0</v>
      </c>
      <c r="B1" s="24"/>
      <c r="C1" s="24"/>
      <c r="D1" s="24"/>
      <c r="E1" s="24"/>
      <c r="F1" s="24"/>
      <c r="G1" s="24"/>
      <c r="H1" s="24"/>
      <c r="I1" s="24"/>
      <c r="J1" s="24"/>
      <c r="K1" s="24"/>
      <c r="L1" s="24"/>
    </row>
    <row r="2" spans="1:16" ht="15.6" customHeight="1">
      <c r="A2" s="25" t="s">
        <v>1</v>
      </c>
      <c r="B2" s="25"/>
      <c r="C2" s="25"/>
      <c r="D2" s="25"/>
      <c r="E2" s="25"/>
      <c r="F2" s="25"/>
      <c r="G2" s="25"/>
      <c r="H2" s="25"/>
      <c r="I2" s="25"/>
      <c r="J2" s="25"/>
      <c r="K2" s="25"/>
      <c r="L2" s="25"/>
    </row>
    <row r="3" spans="1:16">
      <c r="A3" s="25"/>
      <c r="B3" s="25"/>
      <c r="C3" s="25"/>
      <c r="D3" s="25"/>
      <c r="E3" s="25"/>
      <c r="F3" s="25"/>
      <c r="G3" s="25"/>
      <c r="H3" s="25"/>
      <c r="I3" s="25"/>
      <c r="J3" s="25"/>
      <c r="K3" s="25"/>
      <c r="L3" s="25"/>
    </row>
    <row r="4" spans="1:16">
      <c r="A4" s="25"/>
      <c r="B4" s="25"/>
      <c r="C4" s="25"/>
      <c r="D4" s="25"/>
      <c r="E4" s="25"/>
      <c r="F4" s="25"/>
      <c r="G4" s="25"/>
      <c r="H4" s="25"/>
      <c r="I4" s="25"/>
      <c r="J4" s="25"/>
      <c r="K4" s="25"/>
      <c r="L4" s="25"/>
    </row>
    <row r="5" spans="1:16" ht="15.6" customHeight="1">
      <c r="A5" s="25" t="s">
        <v>2</v>
      </c>
      <c r="B5" s="25"/>
      <c r="C5" s="25"/>
      <c r="D5" s="25"/>
      <c r="E5" s="25"/>
      <c r="F5" s="25"/>
      <c r="G5" s="25"/>
      <c r="H5" s="25"/>
      <c r="I5" s="25"/>
      <c r="J5" s="25"/>
      <c r="K5" s="25"/>
      <c r="L5" s="25"/>
      <c r="M5" s="25"/>
    </row>
    <row r="6" spans="1:16" ht="16.149999999999999" thickBot="1">
      <c r="A6" s="25"/>
      <c r="B6" s="25"/>
      <c r="C6" s="25"/>
      <c r="D6" s="25"/>
      <c r="E6" s="25"/>
      <c r="F6" s="25"/>
      <c r="G6" s="25"/>
      <c r="H6" s="25"/>
      <c r="I6" s="25"/>
      <c r="J6" s="25"/>
      <c r="K6" s="25"/>
      <c r="L6" s="25"/>
      <c r="M6" s="25"/>
    </row>
    <row r="7" spans="1:16">
      <c r="B7" s="26" t="s">
        <v>3</v>
      </c>
      <c r="C7" s="27"/>
      <c r="D7" s="28"/>
      <c r="G7" s="29" t="s">
        <v>4</v>
      </c>
      <c r="H7" s="30"/>
      <c r="I7" s="29" t="s">
        <v>5</v>
      </c>
      <c r="J7" s="30"/>
      <c r="K7" s="29" t="s">
        <v>6</v>
      </c>
      <c r="L7" s="30"/>
      <c r="N7" s="31" t="s">
        <v>7</v>
      </c>
      <c r="O7" s="32"/>
    </row>
    <row r="8" spans="1:16">
      <c r="B8" s="3" t="s">
        <v>8</v>
      </c>
      <c r="C8" s="2">
        <v>33.43</v>
      </c>
      <c r="D8" s="4"/>
      <c r="G8" s="3" t="s">
        <v>9</v>
      </c>
      <c r="H8" s="4">
        <f>E45</f>
        <v>62327.100000000013</v>
      </c>
      <c r="I8" s="3" t="s">
        <v>9</v>
      </c>
      <c r="J8" s="4">
        <f>1.055*H8</f>
        <v>65755.090500000006</v>
      </c>
      <c r="K8" s="15" t="s">
        <v>9</v>
      </c>
      <c r="L8" s="16">
        <f>J8*0.00027777</f>
        <v>18.264791488185001</v>
      </c>
      <c r="N8" s="11" t="s">
        <v>10</v>
      </c>
      <c r="O8" s="19" t="s">
        <v>11</v>
      </c>
      <c r="P8" s="1" t="s">
        <v>12</v>
      </c>
    </row>
    <row r="9" spans="1:16">
      <c r="B9" s="3" t="s">
        <v>13</v>
      </c>
      <c r="C9" s="2">
        <v>112.02</v>
      </c>
      <c r="D9" s="4" t="s">
        <v>14</v>
      </c>
      <c r="G9" s="3" t="s">
        <v>15</v>
      </c>
      <c r="H9" s="4">
        <f>AA45</f>
        <v>9817.5</v>
      </c>
      <c r="I9" s="3" t="s">
        <v>15</v>
      </c>
      <c r="J9" s="4">
        <f t="shared" ref="J9:J11" si="0">1.055*H9</f>
        <v>10357.4625</v>
      </c>
      <c r="K9" s="15" t="s">
        <v>15</v>
      </c>
      <c r="L9" s="16">
        <f t="shared" ref="L9:L11" si="1">J9*0.00027777</f>
        <v>2.8769923586249999</v>
      </c>
      <c r="N9" s="11" t="s">
        <v>16</v>
      </c>
      <c r="O9" s="19" t="s">
        <v>17</v>
      </c>
      <c r="P9" s="1" t="s">
        <v>12</v>
      </c>
    </row>
    <row r="10" spans="1:16" ht="16.149999999999999" thickBot="1">
      <c r="B10" s="3" t="s">
        <v>18</v>
      </c>
      <c r="C10" s="2">
        <v>110</v>
      </c>
      <c r="D10" s="4" t="s">
        <v>14</v>
      </c>
      <c r="G10" s="3" t="s">
        <v>19</v>
      </c>
      <c r="H10" s="4">
        <f>N45+J45+R45+V45</f>
        <v>41214.299999999996</v>
      </c>
      <c r="I10" s="3" t="s">
        <v>19</v>
      </c>
      <c r="J10" s="4">
        <f t="shared" si="0"/>
        <v>43481.08649999999</v>
      </c>
      <c r="K10" s="15" t="s">
        <v>19</v>
      </c>
      <c r="L10" s="16">
        <f t="shared" si="1"/>
        <v>12.077741397104997</v>
      </c>
      <c r="N10" s="13" t="s">
        <v>20</v>
      </c>
      <c r="O10" s="14" t="s">
        <v>21</v>
      </c>
      <c r="P10" s="1" t="s">
        <v>12</v>
      </c>
    </row>
    <row r="11" spans="1:16" ht="16.149999999999999" thickBot="1">
      <c r="B11" s="3" t="s">
        <v>22</v>
      </c>
      <c r="C11" s="2">
        <v>80</v>
      </c>
      <c r="D11" s="4" t="s">
        <v>14</v>
      </c>
      <c r="G11" s="5" t="s">
        <v>23</v>
      </c>
      <c r="H11" s="7">
        <f>H8+H9+H10</f>
        <v>113358.9</v>
      </c>
      <c r="I11" s="5" t="s">
        <v>23</v>
      </c>
      <c r="J11" s="4">
        <f t="shared" si="0"/>
        <v>119593.63949999999</v>
      </c>
      <c r="K11" s="17" t="s">
        <v>23</v>
      </c>
      <c r="L11" s="16">
        <f t="shared" si="1"/>
        <v>33.219525243914994</v>
      </c>
    </row>
    <row r="12" spans="1:16">
      <c r="B12" s="3" t="s">
        <v>24</v>
      </c>
      <c r="C12" s="2">
        <v>23</v>
      </c>
      <c r="D12" s="4" t="s">
        <v>14</v>
      </c>
      <c r="G12" s="29" t="s">
        <v>25</v>
      </c>
      <c r="H12" s="30"/>
      <c r="I12" s="29" t="s">
        <v>26</v>
      </c>
      <c r="J12" s="30"/>
      <c r="K12" s="33" t="s">
        <v>27</v>
      </c>
      <c r="L12" s="34"/>
    </row>
    <row r="13" spans="1:16">
      <c r="B13" s="3" t="s">
        <v>28</v>
      </c>
      <c r="C13" s="2">
        <v>395</v>
      </c>
      <c r="D13" s="4" t="s">
        <v>29</v>
      </c>
      <c r="G13" s="3" t="s">
        <v>9</v>
      </c>
      <c r="H13" s="4">
        <f>E34</f>
        <v>42355.5</v>
      </c>
      <c r="I13" s="3" t="s">
        <v>9</v>
      </c>
      <c r="J13" s="4">
        <f>H13*1.055</f>
        <v>44685.052499999998</v>
      </c>
      <c r="K13" s="15" t="s">
        <v>9</v>
      </c>
      <c r="L13" s="16">
        <f>J13*0.00027777</f>
        <v>12.412167032925</v>
      </c>
    </row>
    <row r="14" spans="1:16">
      <c r="B14" s="3" t="s">
        <v>30</v>
      </c>
      <c r="C14" s="2">
        <v>395</v>
      </c>
      <c r="D14" s="4" t="s">
        <v>29</v>
      </c>
      <c r="G14" s="3" t="s">
        <v>15</v>
      </c>
      <c r="H14" s="4">
        <f>AA34</f>
        <v>9817.5</v>
      </c>
      <c r="I14" s="3" t="s">
        <v>15</v>
      </c>
      <c r="J14" s="4">
        <f t="shared" ref="J14:J15" si="2">H14*1.055</f>
        <v>10357.4625</v>
      </c>
      <c r="K14" s="15" t="s">
        <v>15</v>
      </c>
      <c r="L14" s="16">
        <f t="shared" ref="L14:L16" si="3">J14*0.00027777</f>
        <v>2.8769923586249999</v>
      </c>
    </row>
    <row r="15" spans="1:16">
      <c r="B15" s="3" t="s">
        <v>31</v>
      </c>
      <c r="C15" s="2">
        <v>395</v>
      </c>
      <c r="D15" s="4" t="s">
        <v>29</v>
      </c>
      <c r="E15" s="1" t="s">
        <v>12</v>
      </c>
      <c r="G15" s="3" t="s">
        <v>19</v>
      </c>
      <c r="H15" s="4">
        <f>J34+N34+R34+V34</f>
        <v>27593.119999999999</v>
      </c>
      <c r="I15" s="3" t="s">
        <v>19</v>
      </c>
      <c r="J15" s="4">
        <f t="shared" si="2"/>
        <v>29110.741599999998</v>
      </c>
      <c r="K15" s="15" t="s">
        <v>19</v>
      </c>
      <c r="L15" s="16">
        <f t="shared" si="3"/>
        <v>8.0860906942319986</v>
      </c>
    </row>
    <row r="16" spans="1:16" ht="16.149999999999999" thickBot="1">
      <c r="B16" s="3" t="s">
        <v>32</v>
      </c>
      <c r="C16" s="2">
        <v>395</v>
      </c>
      <c r="D16" s="4" t="s">
        <v>29</v>
      </c>
      <c r="G16" s="5" t="s">
        <v>23</v>
      </c>
      <c r="H16" s="7">
        <f>SUM(H13:H15)</f>
        <v>79766.12</v>
      </c>
      <c r="I16" s="5" t="s">
        <v>23</v>
      </c>
      <c r="J16" s="7">
        <f>SUM(J13:J15)</f>
        <v>84153.256599999993</v>
      </c>
      <c r="K16" s="17" t="s">
        <v>23</v>
      </c>
      <c r="L16" s="18">
        <f t="shared" si="3"/>
        <v>23.375250085781996</v>
      </c>
    </row>
    <row r="17" spans="2:30" ht="16.149999999999999" thickBot="1">
      <c r="B17" s="3" t="s">
        <v>33</v>
      </c>
      <c r="C17" s="2">
        <v>1700</v>
      </c>
      <c r="D17" s="4" t="s">
        <v>29</v>
      </c>
    </row>
    <row r="18" spans="2:30">
      <c r="B18" s="3" t="s">
        <v>34</v>
      </c>
      <c r="C18" s="2">
        <v>100</v>
      </c>
      <c r="D18" s="4" t="s">
        <v>29</v>
      </c>
      <c r="G18" s="29" t="s">
        <v>35</v>
      </c>
      <c r="H18" s="30"/>
      <c r="I18" s="29" t="s">
        <v>36</v>
      </c>
      <c r="J18" s="30"/>
      <c r="K18" s="29" t="s">
        <v>37</v>
      </c>
      <c r="L18" s="30"/>
    </row>
    <row r="19" spans="2:30" ht="16.149999999999999" thickBot="1">
      <c r="B19" s="3" t="s">
        <v>38</v>
      </c>
      <c r="C19" s="2">
        <v>7.3999999999999996E-2</v>
      </c>
      <c r="D19" s="4" t="s">
        <v>39</v>
      </c>
      <c r="G19" s="35">
        <f>AD45</f>
        <v>16194.128571428571</v>
      </c>
      <c r="H19" s="36"/>
      <c r="I19" s="35">
        <f>G19*1.055</f>
        <v>17084.805642857144</v>
      </c>
      <c r="J19" s="36"/>
      <c r="K19" s="35">
        <f>0.00027777*I19</f>
        <v>4.7456464634164286</v>
      </c>
      <c r="L19" s="36"/>
    </row>
    <row r="20" spans="2:30">
      <c r="B20" s="3" t="s">
        <v>40</v>
      </c>
      <c r="C20" s="2">
        <v>6.6000000000000003E-2</v>
      </c>
      <c r="D20" s="4" t="s">
        <v>39</v>
      </c>
      <c r="G20" s="29" t="s">
        <v>41</v>
      </c>
      <c r="H20" s="30"/>
      <c r="I20" s="29" t="s">
        <v>42</v>
      </c>
      <c r="J20" s="30"/>
      <c r="K20" s="29" t="s">
        <v>43</v>
      </c>
      <c r="L20" s="30"/>
    </row>
    <row r="21" spans="2:30" ht="16.149999999999999" thickBot="1">
      <c r="B21" s="5" t="s">
        <v>44</v>
      </c>
      <c r="C21" s="6">
        <v>0.55000000000000004</v>
      </c>
      <c r="D21" s="7" t="s">
        <v>39</v>
      </c>
      <c r="G21" s="35">
        <f>AD34</f>
        <v>11395.160000000002</v>
      </c>
      <c r="H21" s="36"/>
      <c r="I21" s="35">
        <f>G21*1.055</f>
        <v>12021.893800000002</v>
      </c>
      <c r="J21" s="36"/>
      <c r="K21" s="35">
        <f>I21*0.00027777</f>
        <v>3.3393214408260006</v>
      </c>
      <c r="L21" s="36"/>
    </row>
    <row r="24" spans="2:30" ht="16.149999999999999" thickBot="1"/>
    <row r="25" spans="2:30">
      <c r="B25" s="26" t="s">
        <v>45</v>
      </c>
      <c r="C25" s="27"/>
      <c r="D25" s="27"/>
      <c r="E25" s="28"/>
      <c r="G25" s="26" t="s">
        <v>46</v>
      </c>
      <c r="H25" s="27"/>
      <c r="I25" s="27"/>
      <c r="J25" s="28"/>
      <c r="K25" s="26" t="s">
        <v>47</v>
      </c>
      <c r="L25" s="27"/>
      <c r="M25" s="27"/>
      <c r="N25" s="28"/>
      <c r="O25" s="26" t="s">
        <v>48</v>
      </c>
      <c r="P25" s="27"/>
      <c r="Q25" s="27"/>
      <c r="R25" s="28"/>
      <c r="S25" s="26" t="s">
        <v>49</v>
      </c>
      <c r="T25" s="27"/>
      <c r="U25" s="27"/>
      <c r="V25" s="28"/>
      <c r="X25" s="26" t="s">
        <v>50</v>
      </c>
      <c r="Y25" s="27"/>
      <c r="Z25" s="27"/>
      <c r="AA25" s="28"/>
      <c r="AC25" s="29" t="s">
        <v>51</v>
      </c>
      <c r="AD25" s="37"/>
    </row>
    <row r="26" spans="2:30">
      <c r="B26" s="3" t="s">
        <v>52</v>
      </c>
      <c r="C26" s="2" t="s">
        <v>53</v>
      </c>
      <c r="D26" s="2" t="s">
        <v>54</v>
      </c>
      <c r="E26" s="4" t="s">
        <v>55</v>
      </c>
      <c r="G26" s="3" t="s">
        <v>52</v>
      </c>
      <c r="H26" s="2" t="s">
        <v>53</v>
      </c>
      <c r="I26" s="2" t="s">
        <v>54</v>
      </c>
      <c r="J26" s="4" t="s">
        <v>55</v>
      </c>
      <c r="K26" s="3" t="s">
        <v>52</v>
      </c>
      <c r="L26" s="2" t="s">
        <v>53</v>
      </c>
      <c r="M26" s="2" t="s">
        <v>54</v>
      </c>
      <c r="N26" s="4" t="s">
        <v>55</v>
      </c>
      <c r="O26" s="3" t="s">
        <v>52</v>
      </c>
      <c r="P26" s="2" t="s">
        <v>53</v>
      </c>
      <c r="Q26" s="2" t="s">
        <v>54</v>
      </c>
      <c r="R26" s="4" t="s">
        <v>55</v>
      </c>
      <c r="S26" s="3" t="s">
        <v>52</v>
      </c>
      <c r="T26" s="2" t="s">
        <v>53</v>
      </c>
      <c r="U26" s="2" t="s">
        <v>54</v>
      </c>
      <c r="V26" s="4" t="s">
        <v>55</v>
      </c>
      <c r="X26" s="3" t="s">
        <v>52</v>
      </c>
      <c r="Y26" s="2" t="s">
        <v>53</v>
      </c>
      <c r="Z26" s="2" t="s">
        <v>54</v>
      </c>
      <c r="AA26" s="4" t="s">
        <v>56</v>
      </c>
      <c r="AC26" s="3" t="s">
        <v>52</v>
      </c>
      <c r="AD26" s="4" t="s">
        <v>56</v>
      </c>
    </row>
    <row r="27" spans="2:30">
      <c r="B27" s="3">
        <v>14</v>
      </c>
      <c r="C27" s="2">
        <v>32</v>
      </c>
      <c r="D27" s="2">
        <f t="shared" ref="D27:D33" si="4">C27+C$10-(C$12/2)-85</f>
        <v>45.5</v>
      </c>
      <c r="E27" s="4">
        <f t="shared" ref="E27:E33" si="5">D27*C$20*C$17</f>
        <v>5105.1000000000004</v>
      </c>
      <c r="G27" s="3">
        <v>14</v>
      </c>
      <c r="H27" s="2">
        <v>9</v>
      </c>
      <c r="I27" s="2">
        <f t="shared" ref="I27:I33" si="6">H27+C$10-(C$12/2)-85</f>
        <v>22.5</v>
      </c>
      <c r="J27" s="4">
        <f t="shared" ref="J27:J33" si="7">I27*C$19*C$13</f>
        <v>657.67499999999995</v>
      </c>
      <c r="K27" s="3">
        <v>14</v>
      </c>
      <c r="L27" s="2">
        <v>26</v>
      </c>
      <c r="M27" s="2">
        <f>L27+C$10-(C$12/2)-85</f>
        <v>39.5</v>
      </c>
      <c r="N27" s="4">
        <f>M27*C$15*C$19</f>
        <v>1154.585</v>
      </c>
      <c r="O27" s="3">
        <v>14</v>
      </c>
      <c r="P27" s="2">
        <v>11</v>
      </c>
      <c r="Q27" s="2">
        <f>P27+C$10-(C$12/2)-85</f>
        <v>24.5</v>
      </c>
      <c r="R27" s="4">
        <f>Q27*C$14*C$19</f>
        <v>716.13499999999999</v>
      </c>
      <c r="S27" s="3">
        <v>14</v>
      </c>
      <c r="T27" s="2">
        <v>11</v>
      </c>
      <c r="U27" s="2">
        <f>T27+C$10-(C$12/2)-85</f>
        <v>24.5</v>
      </c>
      <c r="V27" s="4">
        <f>U27*C$16*C$19</f>
        <v>716.13499999999999</v>
      </c>
      <c r="X27" s="3">
        <v>14</v>
      </c>
      <c r="Y27" s="2">
        <v>13</v>
      </c>
      <c r="Z27" s="2">
        <f t="shared" ref="Z27:Z33" si="8">Y27+C$10-(C$12/2)-85</f>
        <v>26.5</v>
      </c>
      <c r="AA27" s="4">
        <f t="shared" ref="AA27:AA33" si="9">Z27*C$18*C$21</f>
        <v>1457.5000000000002</v>
      </c>
      <c r="AC27" s="3">
        <v>14</v>
      </c>
      <c r="AD27" s="4">
        <f t="shared" ref="AD27:AD33" si="10">AA27+V27+R27+N27+J27+E27</f>
        <v>9807.130000000001</v>
      </c>
    </row>
    <row r="28" spans="2:30">
      <c r="B28" s="3">
        <v>15</v>
      </c>
      <c r="C28" s="2">
        <v>36</v>
      </c>
      <c r="D28" s="2">
        <f t="shared" si="4"/>
        <v>49.5</v>
      </c>
      <c r="E28" s="4">
        <f t="shared" si="5"/>
        <v>5553.9000000000005</v>
      </c>
      <c r="G28" s="3">
        <v>15</v>
      </c>
      <c r="H28" s="2">
        <v>10</v>
      </c>
      <c r="I28" s="2">
        <f t="shared" si="6"/>
        <v>23.5</v>
      </c>
      <c r="J28" s="4">
        <f t="shared" si="7"/>
        <v>686.90499999999997</v>
      </c>
      <c r="K28" s="3">
        <v>15</v>
      </c>
      <c r="L28" s="2">
        <v>28</v>
      </c>
      <c r="M28" s="2">
        <f t="shared" ref="M28:M33" si="11">L28+C$10-(C$12/2)-85</f>
        <v>41.5</v>
      </c>
      <c r="N28" s="4">
        <f t="shared" ref="N28:N33" si="12">M28*C$15*C$19</f>
        <v>1213.0449999999998</v>
      </c>
      <c r="O28" s="3">
        <v>15</v>
      </c>
      <c r="P28" s="2">
        <v>14</v>
      </c>
      <c r="Q28" s="2">
        <f t="shared" ref="Q28:Q33" si="13">P28+C$10-(C$12/2)-85</f>
        <v>27.5</v>
      </c>
      <c r="R28" s="4">
        <f t="shared" ref="R28:R33" si="14">Q28*C$14*C$19</f>
        <v>803.82499999999993</v>
      </c>
      <c r="S28" s="3">
        <v>15</v>
      </c>
      <c r="T28" s="2">
        <v>12</v>
      </c>
      <c r="U28" s="2">
        <f t="shared" ref="U28:U33" si="15">T28+C$10-(C$12/2)-85</f>
        <v>25.5</v>
      </c>
      <c r="V28" s="4">
        <f t="shared" ref="V28:V33" si="16">U28*C$16*C$19</f>
        <v>745.36500000000001</v>
      </c>
      <c r="X28" s="3">
        <v>15</v>
      </c>
      <c r="Y28" s="2">
        <v>14</v>
      </c>
      <c r="Z28" s="2">
        <f t="shared" si="8"/>
        <v>27.5</v>
      </c>
      <c r="AA28" s="4">
        <f t="shared" si="9"/>
        <v>1512.5000000000002</v>
      </c>
      <c r="AC28" s="3">
        <v>15</v>
      </c>
      <c r="AD28" s="4">
        <f t="shared" si="10"/>
        <v>10515.54</v>
      </c>
    </row>
    <row r="29" spans="2:30">
      <c r="B29" s="3">
        <v>16</v>
      </c>
      <c r="C29" s="2">
        <v>39</v>
      </c>
      <c r="D29" s="2">
        <f t="shared" si="4"/>
        <v>52.5</v>
      </c>
      <c r="E29" s="4">
        <f t="shared" si="5"/>
        <v>5890.5000000000009</v>
      </c>
      <c r="G29" s="3">
        <v>16</v>
      </c>
      <c r="H29" s="2">
        <v>11</v>
      </c>
      <c r="I29" s="2">
        <f t="shared" si="6"/>
        <v>24.5</v>
      </c>
      <c r="J29" s="4">
        <f t="shared" si="7"/>
        <v>716.13499999999999</v>
      </c>
      <c r="K29" s="3">
        <v>16</v>
      </c>
      <c r="L29" s="2">
        <v>30</v>
      </c>
      <c r="M29" s="2">
        <f t="shared" si="11"/>
        <v>43.5</v>
      </c>
      <c r="N29" s="4">
        <f t="shared" si="12"/>
        <v>1271.5049999999999</v>
      </c>
      <c r="O29" s="3">
        <v>16</v>
      </c>
      <c r="P29" s="2">
        <v>17</v>
      </c>
      <c r="Q29" s="2">
        <f t="shared" si="13"/>
        <v>30.5</v>
      </c>
      <c r="R29" s="4">
        <f t="shared" si="14"/>
        <v>891.51499999999999</v>
      </c>
      <c r="S29" s="3">
        <v>16</v>
      </c>
      <c r="T29" s="2">
        <v>14</v>
      </c>
      <c r="U29" s="2">
        <f t="shared" si="15"/>
        <v>27.5</v>
      </c>
      <c r="V29" s="4">
        <f t="shared" si="16"/>
        <v>803.82499999999993</v>
      </c>
      <c r="X29" s="3">
        <v>16</v>
      </c>
      <c r="Y29" s="2">
        <v>14</v>
      </c>
      <c r="Z29" s="2">
        <f t="shared" si="8"/>
        <v>27.5</v>
      </c>
      <c r="AA29" s="4">
        <f t="shared" si="9"/>
        <v>1512.5000000000002</v>
      </c>
      <c r="AC29" s="3">
        <v>16</v>
      </c>
      <c r="AD29" s="4">
        <f t="shared" si="10"/>
        <v>11085.980000000001</v>
      </c>
    </row>
    <row r="30" spans="2:30">
      <c r="B30" s="3">
        <v>17</v>
      </c>
      <c r="C30" s="2">
        <v>42</v>
      </c>
      <c r="D30" s="2">
        <f t="shared" si="4"/>
        <v>55.5</v>
      </c>
      <c r="E30" s="4">
        <f t="shared" si="5"/>
        <v>6227.1</v>
      </c>
      <c r="G30" s="3">
        <v>17</v>
      </c>
      <c r="H30" s="2">
        <v>13</v>
      </c>
      <c r="I30" s="2">
        <f t="shared" si="6"/>
        <v>26.5</v>
      </c>
      <c r="J30" s="4">
        <f t="shared" si="7"/>
        <v>774.59499999999991</v>
      </c>
      <c r="K30" s="3">
        <v>17</v>
      </c>
      <c r="L30" s="2">
        <v>31</v>
      </c>
      <c r="M30" s="2">
        <f t="shared" si="11"/>
        <v>44.5</v>
      </c>
      <c r="N30" s="4">
        <f t="shared" si="12"/>
        <v>1300.7349999999999</v>
      </c>
      <c r="O30" s="3">
        <v>17</v>
      </c>
      <c r="P30" s="2">
        <v>20</v>
      </c>
      <c r="Q30" s="2">
        <f t="shared" si="13"/>
        <v>33.5</v>
      </c>
      <c r="R30" s="4">
        <f t="shared" si="14"/>
        <v>979.20499999999993</v>
      </c>
      <c r="S30" s="3">
        <v>17</v>
      </c>
      <c r="T30" s="2">
        <v>17</v>
      </c>
      <c r="U30" s="2">
        <f t="shared" si="15"/>
        <v>30.5</v>
      </c>
      <c r="V30" s="4">
        <f t="shared" si="16"/>
        <v>891.51499999999999</v>
      </c>
      <c r="X30" s="3">
        <v>17</v>
      </c>
      <c r="Y30" s="2">
        <v>13</v>
      </c>
      <c r="Z30" s="2">
        <f t="shared" si="8"/>
        <v>26.5</v>
      </c>
      <c r="AA30" s="4">
        <f t="shared" si="9"/>
        <v>1457.5000000000002</v>
      </c>
      <c r="AC30" s="3">
        <v>17</v>
      </c>
      <c r="AD30" s="4">
        <f t="shared" si="10"/>
        <v>11630.650000000001</v>
      </c>
    </row>
    <row r="31" spans="2:30">
      <c r="B31" s="3">
        <v>18</v>
      </c>
      <c r="C31" s="2">
        <v>44</v>
      </c>
      <c r="D31" s="2">
        <f t="shared" si="4"/>
        <v>57.5</v>
      </c>
      <c r="E31" s="4">
        <f t="shared" si="5"/>
        <v>6451.5000000000009</v>
      </c>
      <c r="G31" s="3">
        <v>18</v>
      </c>
      <c r="H31" s="2">
        <v>14</v>
      </c>
      <c r="I31" s="2">
        <f t="shared" si="6"/>
        <v>27.5</v>
      </c>
      <c r="J31" s="4">
        <f t="shared" si="7"/>
        <v>803.82499999999993</v>
      </c>
      <c r="K31" s="3">
        <v>18</v>
      </c>
      <c r="L31" s="2">
        <v>31</v>
      </c>
      <c r="M31" s="2">
        <f t="shared" si="11"/>
        <v>44.5</v>
      </c>
      <c r="N31" s="4">
        <f t="shared" si="12"/>
        <v>1300.7349999999999</v>
      </c>
      <c r="O31" s="3">
        <v>18</v>
      </c>
      <c r="P31" s="2">
        <v>23</v>
      </c>
      <c r="Q31" s="2">
        <f t="shared" si="13"/>
        <v>36.5</v>
      </c>
      <c r="R31" s="4">
        <f t="shared" si="14"/>
        <v>1066.895</v>
      </c>
      <c r="S31" s="3">
        <v>18</v>
      </c>
      <c r="T31" s="2">
        <v>20</v>
      </c>
      <c r="U31" s="2">
        <f t="shared" si="15"/>
        <v>33.5</v>
      </c>
      <c r="V31" s="4">
        <f t="shared" si="16"/>
        <v>979.20499999999993</v>
      </c>
      <c r="X31" s="3">
        <v>18</v>
      </c>
      <c r="Y31" s="2">
        <v>12</v>
      </c>
      <c r="Z31" s="2">
        <f t="shared" si="8"/>
        <v>25.5</v>
      </c>
      <c r="AA31" s="4">
        <f t="shared" si="9"/>
        <v>1402.5</v>
      </c>
      <c r="AC31" s="3">
        <v>18</v>
      </c>
      <c r="AD31" s="4">
        <f t="shared" si="10"/>
        <v>12004.66</v>
      </c>
    </row>
    <row r="32" spans="2:30">
      <c r="B32" s="3">
        <v>19</v>
      </c>
      <c r="C32" s="2">
        <v>45</v>
      </c>
      <c r="D32" s="2">
        <f t="shared" si="4"/>
        <v>58.5</v>
      </c>
      <c r="E32" s="4">
        <f t="shared" si="5"/>
        <v>6563.7000000000007</v>
      </c>
      <c r="G32" s="3">
        <v>19</v>
      </c>
      <c r="H32" s="2">
        <v>16</v>
      </c>
      <c r="I32" s="2">
        <f t="shared" si="6"/>
        <v>29.5</v>
      </c>
      <c r="J32" s="4">
        <f t="shared" si="7"/>
        <v>862.28499999999997</v>
      </c>
      <c r="K32" s="3">
        <v>19</v>
      </c>
      <c r="L32" s="2">
        <v>32</v>
      </c>
      <c r="M32" s="2">
        <f t="shared" si="11"/>
        <v>45.5</v>
      </c>
      <c r="N32" s="4">
        <f t="shared" si="12"/>
        <v>1329.9649999999999</v>
      </c>
      <c r="O32" s="3">
        <v>19</v>
      </c>
      <c r="P32" s="2">
        <v>25</v>
      </c>
      <c r="Q32" s="2">
        <f t="shared" si="13"/>
        <v>38.5</v>
      </c>
      <c r="R32" s="4">
        <f t="shared" si="14"/>
        <v>1125.355</v>
      </c>
      <c r="S32" s="3">
        <v>19</v>
      </c>
      <c r="T32" s="2">
        <v>25</v>
      </c>
      <c r="U32" s="2">
        <f t="shared" si="15"/>
        <v>38.5</v>
      </c>
      <c r="V32" s="4">
        <f t="shared" si="16"/>
        <v>1125.355</v>
      </c>
      <c r="X32" s="3">
        <v>19</v>
      </c>
      <c r="Y32" s="2">
        <v>10</v>
      </c>
      <c r="Z32" s="2">
        <f t="shared" si="8"/>
        <v>23.5</v>
      </c>
      <c r="AA32" s="4">
        <f t="shared" si="9"/>
        <v>1292.5</v>
      </c>
      <c r="AC32" s="3">
        <v>19</v>
      </c>
      <c r="AD32" s="4">
        <f t="shared" si="10"/>
        <v>12299.16</v>
      </c>
    </row>
    <row r="33" spans="2:30">
      <c r="B33" s="3">
        <v>20</v>
      </c>
      <c r="C33" s="2">
        <v>45</v>
      </c>
      <c r="D33" s="2">
        <f t="shared" si="4"/>
        <v>58.5</v>
      </c>
      <c r="E33" s="4">
        <f t="shared" si="5"/>
        <v>6563.7000000000007</v>
      </c>
      <c r="G33" s="3">
        <v>20</v>
      </c>
      <c r="H33" s="2">
        <v>17</v>
      </c>
      <c r="I33" s="2">
        <f t="shared" si="6"/>
        <v>30.5</v>
      </c>
      <c r="J33" s="4">
        <f t="shared" si="7"/>
        <v>891.51499999999987</v>
      </c>
      <c r="K33" s="3">
        <v>20</v>
      </c>
      <c r="L33" s="2">
        <v>32</v>
      </c>
      <c r="M33" s="2">
        <f t="shared" si="11"/>
        <v>45.5</v>
      </c>
      <c r="N33" s="4">
        <f t="shared" si="12"/>
        <v>1329.9649999999999</v>
      </c>
      <c r="O33" s="3">
        <v>20</v>
      </c>
      <c r="P33" s="2">
        <v>27</v>
      </c>
      <c r="Q33" s="2">
        <f t="shared" si="13"/>
        <v>40.5</v>
      </c>
      <c r="R33" s="4">
        <f t="shared" si="14"/>
        <v>1183.8150000000001</v>
      </c>
      <c r="S33" s="3">
        <v>20</v>
      </c>
      <c r="T33" s="2">
        <v>30</v>
      </c>
      <c r="U33" s="2">
        <f t="shared" si="15"/>
        <v>43.5</v>
      </c>
      <c r="V33" s="4">
        <f t="shared" si="16"/>
        <v>1271.5049999999999</v>
      </c>
      <c r="X33" s="3">
        <v>20</v>
      </c>
      <c r="Y33" s="2">
        <v>8</v>
      </c>
      <c r="Z33" s="2">
        <f t="shared" si="8"/>
        <v>21.5</v>
      </c>
      <c r="AA33" s="4">
        <f t="shared" si="9"/>
        <v>1182.5</v>
      </c>
      <c r="AC33" s="3">
        <v>20</v>
      </c>
      <c r="AD33" s="4">
        <f t="shared" si="10"/>
        <v>12423</v>
      </c>
    </row>
    <row r="34" spans="2:30" ht="16.149999999999999" thickBot="1">
      <c r="B34" s="5" t="s">
        <v>23</v>
      </c>
      <c r="C34" s="6"/>
      <c r="D34" s="6"/>
      <c r="E34" s="7">
        <f>SUM(E27:E33)</f>
        <v>42355.5</v>
      </c>
      <c r="G34" s="5" t="s">
        <v>23</v>
      </c>
      <c r="H34" s="6"/>
      <c r="I34" s="6"/>
      <c r="J34" s="7">
        <f>SUM(J27:J33)</f>
        <v>5392.9349999999995</v>
      </c>
      <c r="K34" s="5" t="s">
        <v>23</v>
      </c>
      <c r="L34" s="6"/>
      <c r="M34" s="6"/>
      <c r="N34" s="7">
        <f>SUM(N27:N33)</f>
        <v>8900.5349999999999</v>
      </c>
      <c r="O34" s="5" t="s">
        <v>23</v>
      </c>
      <c r="P34" s="6"/>
      <c r="Q34" s="6"/>
      <c r="R34" s="7">
        <f>SUM(R27:R33)</f>
        <v>6766.7450000000008</v>
      </c>
      <c r="S34" s="5" t="s">
        <v>23</v>
      </c>
      <c r="T34" s="6"/>
      <c r="U34" s="6"/>
      <c r="V34" s="7">
        <f>SUM(V27:V33)</f>
        <v>6532.9049999999997</v>
      </c>
      <c r="X34" s="5" t="s">
        <v>23</v>
      </c>
      <c r="Y34" s="6"/>
      <c r="Z34" s="6"/>
      <c r="AA34" s="7">
        <f>SUM(AA27:AA33)</f>
        <v>9817.5</v>
      </c>
      <c r="AC34" s="5" t="s">
        <v>57</v>
      </c>
      <c r="AD34" s="7">
        <f>AVERAGE(AD27:AD33)</f>
        <v>11395.160000000002</v>
      </c>
    </row>
    <row r="35" spans="2:30" ht="16.149999999999999" thickBot="1"/>
    <row r="36" spans="2:30">
      <c r="B36" s="26" t="s">
        <v>58</v>
      </c>
      <c r="C36" s="27"/>
      <c r="D36" s="27"/>
      <c r="E36" s="28"/>
      <c r="G36" s="26" t="s">
        <v>59</v>
      </c>
      <c r="H36" s="27"/>
      <c r="I36" s="27"/>
      <c r="J36" s="28"/>
      <c r="K36" s="26" t="s">
        <v>60</v>
      </c>
      <c r="L36" s="27"/>
      <c r="M36" s="27"/>
      <c r="N36" s="28"/>
      <c r="O36" s="26" t="s">
        <v>61</v>
      </c>
      <c r="P36" s="27"/>
      <c r="Q36" s="27"/>
      <c r="R36" s="28"/>
      <c r="S36" s="26" t="s">
        <v>62</v>
      </c>
      <c r="T36" s="27"/>
      <c r="U36" s="27"/>
      <c r="V36" s="28"/>
      <c r="X36" s="26" t="s">
        <v>63</v>
      </c>
      <c r="Y36" s="27"/>
      <c r="Z36" s="27"/>
      <c r="AA36" s="28"/>
      <c r="AC36" s="29" t="s">
        <v>64</v>
      </c>
      <c r="AD36" s="37"/>
    </row>
    <row r="37" spans="2:30">
      <c r="B37" s="3" t="s">
        <v>52</v>
      </c>
      <c r="C37" s="2" t="s">
        <v>53</v>
      </c>
      <c r="D37" s="2" t="s">
        <v>54</v>
      </c>
      <c r="E37" s="4" t="s">
        <v>55</v>
      </c>
      <c r="G37" s="3" t="s">
        <v>52</v>
      </c>
      <c r="H37" s="2" t="s">
        <v>53</v>
      </c>
      <c r="I37" s="2" t="s">
        <v>54</v>
      </c>
      <c r="J37" s="4" t="s">
        <v>55</v>
      </c>
      <c r="K37" s="3" t="s">
        <v>52</v>
      </c>
      <c r="L37" s="2" t="s">
        <v>53</v>
      </c>
      <c r="M37" s="2" t="s">
        <v>54</v>
      </c>
      <c r="N37" s="4" t="s">
        <v>55</v>
      </c>
      <c r="O37" s="3" t="s">
        <v>52</v>
      </c>
      <c r="P37" s="2" t="s">
        <v>53</v>
      </c>
      <c r="Q37" s="2" t="s">
        <v>54</v>
      </c>
      <c r="R37" s="4" t="s">
        <v>55</v>
      </c>
      <c r="S37" s="3" t="s">
        <v>52</v>
      </c>
      <c r="T37" s="2" t="s">
        <v>53</v>
      </c>
      <c r="U37" s="2" t="s">
        <v>54</v>
      </c>
      <c r="V37" s="4" t="s">
        <v>55</v>
      </c>
      <c r="X37" s="3" t="s">
        <v>52</v>
      </c>
      <c r="Y37" s="2" t="s">
        <v>53</v>
      </c>
      <c r="Z37" s="2" t="s">
        <v>54</v>
      </c>
      <c r="AA37" s="4" t="s">
        <v>56</v>
      </c>
      <c r="AC37" s="3" t="s">
        <v>52</v>
      </c>
      <c r="AD37" s="4" t="s">
        <v>56</v>
      </c>
    </row>
    <row r="38" spans="2:30">
      <c r="B38" s="3">
        <v>14</v>
      </c>
      <c r="C38" s="2">
        <v>88</v>
      </c>
      <c r="D38" s="2">
        <f>C38+C$10-(C$12/2)-85</f>
        <v>101.5</v>
      </c>
      <c r="E38" s="4">
        <f t="shared" ref="E38:E44" si="17">D38*C$20*C$17</f>
        <v>11388.300000000001</v>
      </c>
      <c r="G38" s="3">
        <v>14</v>
      </c>
      <c r="H38" s="2">
        <v>27</v>
      </c>
      <c r="I38" s="2">
        <f t="shared" ref="I38:I44" si="18">H38+C$10-(C$12/2)-85</f>
        <v>40.5</v>
      </c>
      <c r="J38" s="4">
        <f t="shared" ref="J38:J44" si="19">I38*C$19*C$13</f>
        <v>1183.8150000000001</v>
      </c>
      <c r="K38" s="3">
        <v>14</v>
      </c>
      <c r="L38" s="2">
        <v>31</v>
      </c>
      <c r="M38" s="2">
        <f>L38+C$10-(C$12/2)-85</f>
        <v>44.5</v>
      </c>
      <c r="N38" s="4">
        <f>M38*C$15*C$19</f>
        <v>1300.7349999999999</v>
      </c>
      <c r="O38" s="3">
        <v>14</v>
      </c>
      <c r="P38" s="2">
        <v>52</v>
      </c>
      <c r="Q38" s="2">
        <f>P38+C$10-(C$12/2)-85</f>
        <v>65.5</v>
      </c>
      <c r="R38" s="4">
        <f>Q38*C$14*C$19</f>
        <v>1914.5649999999998</v>
      </c>
      <c r="S38" s="3">
        <v>14</v>
      </c>
      <c r="T38" s="2">
        <v>42</v>
      </c>
      <c r="U38" s="2">
        <f>T38+C$10-(C$12/2)-85</f>
        <v>55.5</v>
      </c>
      <c r="V38" s="4">
        <f>U38*C$16*C$19</f>
        <v>1622.2649999999999</v>
      </c>
      <c r="X38" s="3">
        <v>14</v>
      </c>
      <c r="Y38" s="2">
        <v>13</v>
      </c>
      <c r="Z38" s="2">
        <f t="shared" ref="Z38:Z44" si="20">Y38+C$10-(C$12/2)-85</f>
        <v>26.5</v>
      </c>
      <c r="AA38" s="4">
        <f t="shared" ref="AA38:AA44" si="21">Z38*C$18*C$21</f>
        <v>1457.5000000000002</v>
      </c>
      <c r="AC38" s="3">
        <v>14</v>
      </c>
      <c r="AD38" s="4">
        <f>AA38+V38+R38+N38+J38+E38</f>
        <v>18867.18</v>
      </c>
    </row>
    <row r="39" spans="2:30">
      <c r="B39" s="3">
        <v>15</v>
      </c>
      <c r="C39" s="2">
        <v>88</v>
      </c>
      <c r="D39" s="2">
        <f t="shared" ref="D39:D44" si="22">C39+C$10-(C$12/2)-85</f>
        <v>101.5</v>
      </c>
      <c r="E39" s="4">
        <f t="shared" si="17"/>
        <v>11388.300000000001</v>
      </c>
      <c r="G39" s="3">
        <v>15</v>
      </c>
      <c r="H39" s="2">
        <v>29</v>
      </c>
      <c r="I39" s="2">
        <f t="shared" si="18"/>
        <v>42.5</v>
      </c>
      <c r="J39" s="4">
        <f t="shared" si="19"/>
        <v>1242.2750000000001</v>
      </c>
      <c r="K39" s="3">
        <v>15</v>
      </c>
      <c r="L39" s="2">
        <v>30</v>
      </c>
      <c r="M39" s="2">
        <f t="shared" ref="M39:M44" si="23">L39+C$10-(C$12/2)-85</f>
        <v>43.5</v>
      </c>
      <c r="N39" s="4">
        <f t="shared" ref="N39:N44" si="24">M39*C$15*C$19</f>
        <v>1271.5049999999999</v>
      </c>
      <c r="O39" s="3">
        <v>15</v>
      </c>
      <c r="P39" s="2">
        <v>50</v>
      </c>
      <c r="Q39" s="2">
        <f t="shared" ref="Q39:Q44" si="25">P39+C$10-(C$12/2)-85</f>
        <v>63.5</v>
      </c>
      <c r="R39" s="4">
        <f t="shared" ref="R39:R44" si="26">Q39*C$14*C$19</f>
        <v>1856.105</v>
      </c>
      <c r="S39" s="3">
        <v>15</v>
      </c>
      <c r="T39" s="2">
        <v>59</v>
      </c>
      <c r="U39" s="2">
        <f t="shared" ref="U39:U44" si="27">T39+C$10-(C$12/2)-85</f>
        <v>72.5</v>
      </c>
      <c r="V39" s="4">
        <f t="shared" ref="V39:V44" si="28">U39*C$16*C$19</f>
        <v>2119.1749999999997</v>
      </c>
      <c r="X39" s="3">
        <v>15</v>
      </c>
      <c r="Y39" s="2">
        <v>14</v>
      </c>
      <c r="Z39" s="2">
        <f t="shared" si="20"/>
        <v>27.5</v>
      </c>
      <c r="AA39" s="4">
        <f t="shared" si="21"/>
        <v>1512.5000000000002</v>
      </c>
      <c r="AC39" s="3">
        <v>15</v>
      </c>
      <c r="AD39" s="4">
        <f t="shared" ref="AD39:AD44" si="29">AA39+V39+R39+N39+J39+E39</f>
        <v>19389.86</v>
      </c>
    </row>
    <row r="40" spans="2:30">
      <c r="B40" s="3">
        <v>16</v>
      </c>
      <c r="C40" s="2">
        <v>83</v>
      </c>
      <c r="D40" s="2">
        <f t="shared" si="22"/>
        <v>96.5</v>
      </c>
      <c r="E40" s="4">
        <f t="shared" si="17"/>
        <v>10827.300000000001</v>
      </c>
      <c r="G40" s="3">
        <v>16</v>
      </c>
      <c r="H40" s="2">
        <v>29</v>
      </c>
      <c r="I40" s="2">
        <f t="shared" si="18"/>
        <v>42.5</v>
      </c>
      <c r="J40" s="4">
        <f t="shared" si="19"/>
        <v>1242.2750000000001</v>
      </c>
      <c r="K40" s="3">
        <v>16</v>
      </c>
      <c r="L40" s="2">
        <v>30</v>
      </c>
      <c r="M40" s="2">
        <f t="shared" si="23"/>
        <v>43.5</v>
      </c>
      <c r="N40" s="4">
        <f t="shared" si="24"/>
        <v>1271.5049999999999</v>
      </c>
      <c r="O40" s="3">
        <v>16</v>
      </c>
      <c r="P40" s="2">
        <v>44</v>
      </c>
      <c r="Q40" s="2">
        <f t="shared" si="25"/>
        <v>57.5</v>
      </c>
      <c r="R40" s="4">
        <f t="shared" si="26"/>
        <v>1680.7249999999999</v>
      </c>
      <c r="S40" s="3">
        <v>16</v>
      </c>
      <c r="T40" s="2">
        <v>73</v>
      </c>
      <c r="U40" s="2">
        <f t="shared" si="27"/>
        <v>86.5</v>
      </c>
      <c r="V40" s="4">
        <f t="shared" si="28"/>
        <v>2528.395</v>
      </c>
      <c r="X40" s="3">
        <v>16</v>
      </c>
      <c r="Y40" s="2">
        <v>14</v>
      </c>
      <c r="Z40" s="2">
        <f t="shared" si="20"/>
        <v>27.5</v>
      </c>
      <c r="AA40" s="4">
        <f t="shared" si="21"/>
        <v>1512.5000000000002</v>
      </c>
      <c r="AC40" s="3">
        <v>16</v>
      </c>
      <c r="AD40" s="4">
        <f t="shared" si="29"/>
        <v>19062.700000000004</v>
      </c>
    </row>
    <row r="41" spans="2:30">
      <c r="B41" s="3">
        <v>17</v>
      </c>
      <c r="C41" s="2">
        <v>73</v>
      </c>
      <c r="D41" s="2">
        <f t="shared" si="22"/>
        <v>86.5</v>
      </c>
      <c r="E41" s="4">
        <f t="shared" si="17"/>
        <v>9705.3000000000011</v>
      </c>
      <c r="G41" s="3">
        <v>17</v>
      </c>
      <c r="H41" s="2">
        <v>28</v>
      </c>
      <c r="I41" s="2">
        <f t="shared" si="18"/>
        <v>41.5</v>
      </c>
      <c r="J41" s="4">
        <f t="shared" si="19"/>
        <v>1213.0449999999998</v>
      </c>
      <c r="K41" s="3">
        <v>17</v>
      </c>
      <c r="L41" s="2">
        <v>28</v>
      </c>
      <c r="M41" s="2">
        <f t="shared" si="23"/>
        <v>41.5</v>
      </c>
      <c r="N41" s="4">
        <f t="shared" si="24"/>
        <v>1213.0449999999998</v>
      </c>
      <c r="O41" s="3">
        <v>17</v>
      </c>
      <c r="P41" s="2">
        <v>34</v>
      </c>
      <c r="Q41" s="2">
        <f t="shared" si="25"/>
        <v>47.5</v>
      </c>
      <c r="R41" s="4">
        <f t="shared" si="26"/>
        <v>1388.425</v>
      </c>
      <c r="S41" s="3">
        <v>17</v>
      </c>
      <c r="T41" s="2">
        <v>80</v>
      </c>
      <c r="U41" s="2">
        <f t="shared" si="27"/>
        <v>93.5</v>
      </c>
      <c r="V41" s="4">
        <f t="shared" si="28"/>
        <v>2733.0049999999997</v>
      </c>
      <c r="X41" s="3">
        <v>17</v>
      </c>
      <c r="Y41" s="2">
        <v>13</v>
      </c>
      <c r="Z41" s="2">
        <f t="shared" si="20"/>
        <v>26.5</v>
      </c>
      <c r="AA41" s="4">
        <f t="shared" si="21"/>
        <v>1457.5000000000002</v>
      </c>
      <c r="AC41" s="3">
        <v>17</v>
      </c>
      <c r="AD41" s="4">
        <f t="shared" si="29"/>
        <v>17710.32</v>
      </c>
    </row>
    <row r="42" spans="2:30">
      <c r="B42" s="3">
        <v>18</v>
      </c>
      <c r="C42" s="2">
        <v>60</v>
      </c>
      <c r="D42" s="2">
        <f t="shared" si="22"/>
        <v>73.5</v>
      </c>
      <c r="E42" s="4">
        <f t="shared" si="17"/>
        <v>8246.7000000000007</v>
      </c>
      <c r="G42" s="3">
        <v>18</v>
      </c>
      <c r="H42" s="2">
        <v>29</v>
      </c>
      <c r="I42" s="2">
        <f t="shared" si="18"/>
        <v>42.5</v>
      </c>
      <c r="J42" s="4">
        <f t="shared" si="19"/>
        <v>1242.2750000000001</v>
      </c>
      <c r="K42" s="3">
        <v>18</v>
      </c>
      <c r="L42" s="2">
        <v>25</v>
      </c>
      <c r="M42" s="2">
        <f t="shared" si="23"/>
        <v>38.5</v>
      </c>
      <c r="N42" s="4">
        <f t="shared" si="24"/>
        <v>1125.355</v>
      </c>
      <c r="O42" s="3">
        <v>18</v>
      </c>
      <c r="P42" s="2">
        <v>27</v>
      </c>
      <c r="Q42" s="2">
        <f t="shared" si="25"/>
        <v>40.5</v>
      </c>
      <c r="R42" s="4">
        <f t="shared" si="26"/>
        <v>1183.8150000000001</v>
      </c>
      <c r="S42" s="3">
        <v>18</v>
      </c>
      <c r="T42" s="2">
        <v>79</v>
      </c>
      <c r="U42" s="2">
        <f t="shared" si="27"/>
        <v>92.5</v>
      </c>
      <c r="V42" s="4">
        <f t="shared" si="28"/>
        <v>2703.7750000000001</v>
      </c>
      <c r="X42" s="3">
        <v>18</v>
      </c>
      <c r="Y42" s="2">
        <v>12</v>
      </c>
      <c r="Z42" s="2">
        <f t="shared" si="20"/>
        <v>25.5</v>
      </c>
      <c r="AA42" s="4">
        <f t="shared" si="21"/>
        <v>1402.5</v>
      </c>
      <c r="AC42" s="3">
        <v>18</v>
      </c>
      <c r="AD42" s="4">
        <f t="shared" si="29"/>
        <v>15904.42</v>
      </c>
    </row>
    <row r="43" spans="2:30">
      <c r="B43" s="3">
        <v>19</v>
      </c>
      <c r="C43" s="2">
        <v>43</v>
      </c>
      <c r="D43" s="2">
        <f t="shared" si="22"/>
        <v>56.5</v>
      </c>
      <c r="E43" s="4">
        <f t="shared" si="17"/>
        <v>6339.3</v>
      </c>
      <c r="G43" s="3">
        <v>19</v>
      </c>
      <c r="H43" s="2">
        <v>27</v>
      </c>
      <c r="I43" s="2">
        <f t="shared" si="18"/>
        <v>40.5</v>
      </c>
      <c r="J43" s="4">
        <f t="shared" si="19"/>
        <v>1183.8150000000001</v>
      </c>
      <c r="K43" s="3">
        <v>19</v>
      </c>
      <c r="L43" s="2">
        <v>20</v>
      </c>
      <c r="M43" s="2">
        <f t="shared" si="23"/>
        <v>33.5</v>
      </c>
      <c r="N43" s="4">
        <f t="shared" si="24"/>
        <v>979.20499999999993</v>
      </c>
      <c r="O43" s="3">
        <v>19</v>
      </c>
      <c r="P43" s="2">
        <v>20</v>
      </c>
      <c r="Q43" s="2">
        <f t="shared" si="25"/>
        <v>33.5</v>
      </c>
      <c r="R43" s="4">
        <f t="shared" si="26"/>
        <v>979.20499999999993</v>
      </c>
      <c r="S43" s="3">
        <v>19</v>
      </c>
      <c r="T43" s="2">
        <v>62</v>
      </c>
      <c r="U43" s="2">
        <f t="shared" si="27"/>
        <v>75.5</v>
      </c>
      <c r="V43" s="4">
        <f t="shared" si="28"/>
        <v>2206.8649999999998</v>
      </c>
      <c r="X43" s="3">
        <v>19</v>
      </c>
      <c r="Y43" s="2">
        <v>10</v>
      </c>
      <c r="Z43" s="2">
        <f t="shared" si="20"/>
        <v>23.5</v>
      </c>
      <c r="AA43" s="4">
        <f t="shared" si="21"/>
        <v>1292.5</v>
      </c>
      <c r="AC43" s="3">
        <v>19</v>
      </c>
      <c r="AD43" s="4">
        <f t="shared" si="29"/>
        <v>12980.89</v>
      </c>
    </row>
    <row r="44" spans="2:30">
      <c r="B44" s="3">
        <v>20</v>
      </c>
      <c r="C44" s="2">
        <v>26</v>
      </c>
      <c r="D44" s="2">
        <f t="shared" si="22"/>
        <v>39.5</v>
      </c>
      <c r="E44" s="4">
        <f t="shared" si="17"/>
        <v>4431.9000000000005</v>
      </c>
      <c r="G44" s="3">
        <v>20</v>
      </c>
      <c r="H44" s="2">
        <v>17</v>
      </c>
      <c r="I44" s="2">
        <f t="shared" si="18"/>
        <v>30.5</v>
      </c>
      <c r="J44" s="4">
        <f t="shared" si="19"/>
        <v>891.51499999999987</v>
      </c>
      <c r="K44" s="3">
        <v>20</v>
      </c>
      <c r="L44" s="2">
        <v>14</v>
      </c>
      <c r="M44" s="2">
        <f t="shared" si="23"/>
        <v>27.5</v>
      </c>
      <c r="N44" s="4">
        <f t="shared" si="24"/>
        <v>803.82499999999993</v>
      </c>
      <c r="O44" s="3">
        <v>20</v>
      </c>
      <c r="P44" s="2">
        <v>14</v>
      </c>
      <c r="Q44" s="2">
        <f t="shared" si="25"/>
        <v>27.5</v>
      </c>
      <c r="R44" s="4">
        <f t="shared" si="26"/>
        <v>803.82499999999993</v>
      </c>
      <c r="S44" s="3">
        <v>20</v>
      </c>
      <c r="T44" s="2">
        <v>32</v>
      </c>
      <c r="U44" s="2">
        <f t="shared" si="27"/>
        <v>45.5</v>
      </c>
      <c r="V44" s="4">
        <f t="shared" si="28"/>
        <v>1329.9649999999999</v>
      </c>
      <c r="X44" s="3">
        <v>20</v>
      </c>
      <c r="Y44" s="2">
        <v>8</v>
      </c>
      <c r="Z44" s="2">
        <f t="shared" si="20"/>
        <v>21.5</v>
      </c>
      <c r="AA44" s="4">
        <f t="shared" si="21"/>
        <v>1182.5</v>
      </c>
      <c r="AC44" s="3">
        <v>20</v>
      </c>
      <c r="AD44" s="4">
        <f t="shared" si="29"/>
        <v>9443.5299999999988</v>
      </c>
    </row>
    <row r="45" spans="2:30" ht="16.149999999999999" thickBot="1">
      <c r="B45" s="5" t="s">
        <v>23</v>
      </c>
      <c r="C45" s="6"/>
      <c r="D45" s="6"/>
      <c r="E45" s="7">
        <f>SUM(E38:E44)</f>
        <v>62327.100000000013</v>
      </c>
      <c r="G45" s="5" t="s">
        <v>23</v>
      </c>
      <c r="H45" s="6"/>
      <c r="I45" s="6"/>
      <c r="J45" s="7">
        <f>SUM(J38:J44)</f>
        <v>8199.0149999999994</v>
      </c>
      <c r="K45" s="5" t="s">
        <v>23</v>
      </c>
      <c r="L45" s="6"/>
      <c r="M45" s="6"/>
      <c r="N45" s="7">
        <f>SUM(N38:N44)</f>
        <v>7965.1750000000002</v>
      </c>
      <c r="O45" s="5" t="s">
        <v>23</v>
      </c>
      <c r="P45" s="6"/>
      <c r="Q45" s="6"/>
      <c r="R45" s="7">
        <f>SUM(R38:R44)</f>
        <v>9806.6650000000009</v>
      </c>
      <c r="S45" s="5" t="s">
        <v>23</v>
      </c>
      <c r="T45" s="6"/>
      <c r="U45" s="6"/>
      <c r="V45" s="7">
        <f>SUM(V38:V44)</f>
        <v>15243.444999999998</v>
      </c>
      <c r="X45" s="5" t="s">
        <v>23</v>
      </c>
      <c r="Y45" s="6"/>
      <c r="Z45" s="6"/>
      <c r="AA45" s="7">
        <f>SUM(AA38:AA44)</f>
        <v>9817.5</v>
      </c>
      <c r="AC45" s="5" t="s">
        <v>57</v>
      </c>
      <c r="AD45" s="7">
        <f>AVERAGE(AD38:AD44)</f>
        <v>16194.128571428571</v>
      </c>
    </row>
    <row r="55" spans="2:16" ht="15.6" customHeight="1">
      <c r="C55" s="23" t="s">
        <v>65</v>
      </c>
      <c r="D55" s="23"/>
      <c r="E55" s="23"/>
      <c r="F55" s="23"/>
      <c r="G55" s="23"/>
      <c r="H55" s="23"/>
      <c r="K55" s="23" t="s">
        <v>65</v>
      </c>
      <c r="L55" s="23"/>
      <c r="M55" s="23"/>
      <c r="N55" s="23"/>
      <c r="O55" s="23"/>
      <c r="P55" s="23"/>
    </row>
    <row r="56" spans="2:16" ht="15.6" customHeight="1">
      <c r="B56" s="2" t="s">
        <v>52</v>
      </c>
      <c r="C56" s="2" t="s">
        <v>66</v>
      </c>
      <c r="D56" s="2" t="s">
        <v>67</v>
      </c>
      <c r="E56" s="2" t="s">
        <v>68</v>
      </c>
      <c r="F56" s="2" t="s">
        <v>69</v>
      </c>
      <c r="G56" s="2" t="s">
        <v>70</v>
      </c>
      <c r="H56" s="2" t="s">
        <v>71</v>
      </c>
      <c r="J56" s="2" t="s">
        <v>52</v>
      </c>
      <c r="K56" s="2" t="s">
        <v>72</v>
      </c>
      <c r="L56" s="2" t="s">
        <v>73</v>
      </c>
      <c r="M56" s="2" t="s">
        <v>74</v>
      </c>
      <c r="N56" s="2" t="s">
        <v>75</v>
      </c>
      <c r="O56" s="2" t="s">
        <v>76</v>
      </c>
      <c r="P56" s="2" t="s">
        <v>71</v>
      </c>
    </row>
    <row r="57" spans="2:16" ht="15.6" customHeight="1">
      <c r="B57" s="20">
        <v>14</v>
      </c>
      <c r="C57" s="21">
        <v>32</v>
      </c>
      <c r="D57" s="21">
        <v>9</v>
      </c>
      <c r="E57" s="21">
        <v>26</v>
      </c>
      <c r="F57" s="21">
        <v>11</v>
      </c>
      <c r="G57" s="21">
        <v>11</v>
      </c>
      <c r="H57" s="22">
        <v>13</v>
      </c>
      <c r="J57" s="20">
        <v>14</v>
      </c>
      <c r="K57" s="21">
        <v>88</v>
      </c>
      <c r="L57" s="21">
        <v>27</v>
      </c>
      <c r="M57" s="21">
        <v>31</v>
      </c>
      <c r="N57" s="21">
        <v>42</v>
      </c>
      <c r="O57" s="21">
        <v>11</v>
      </c>
      <c r="P57" s="22">
        <v>13</v>
      </c>
    </row>
    <row r="58" spans="2:16" ht="15.6" customHeight="1">
      <c r="B58" s="3">
        <v>15</v>
      </c>
      <c r="C58" s="2">
        <v>36</v>
      </c>
      <c r="D58" s="2">
        <v>10</v>
      </c>
      <c r="E58" s="2">
        <v>28</v>
      </c>
      <c r="F58" s="2">
        <v>14</v>
      </c>
      <c r="G58" s="2">
        <v>12</v>
      </c>
      <c r="H58" s="4">
        <v>14</v>
      </c>
      <c r="J58" s="3">
        <v>15</v>
      </c>
      <c r="K58" s="2">
        <v>88</v>
      </c>
      <c r="L58" s="2">
        <v>29</v>
      </c>
      <c r="M58" s="2">
        <v>30</v>
      </c>
      <c r="N58" s="2">
        <v>59</v>
      </c>
      <c r="O58" s="2">
        <v>12</v>
      </c>
      <c r="P58" s="4">
        <v>14</v>
      </c>
    </row>
    <row r="59" spans="2:16" ht="15.6" customHeight="1">
      <c r="B59" s="3">
        <v>16</v>
      </c>
      <c r="C59" s="2">
        <v>39</v>
      </c>
      <c r="D59" s="2">
        <v>11</v>
      </c>
      <c r="E59" s="2">
        <v>30</v>
      </c>
      <c r="F59" s="2">
        <v>17</v>
      </c>
      <c r="G59" s="2">
        <v>14</v>
      </c>
      <c r="H59" s="4">
        <v>14</v>
      </c>
      <c r="J59" s="3">
        <v>16</v>
      </c>
      <c r="K59" s="2">
        <v>83</v>
      </c>
      <c r="L59" s="2">
        <v>29</v>
      </c>
      <c r="M59" s="2">
        <v>30</v>
      </c>
      <c r="N59" s="2">
        <v>73</v>
      </c>
      <c r="O59" s="2">
        <v>14</v>
      </c>
      <c r="P59" s="4">
        <v>14</v>
      </c>
    </row>
    <row r="60" spans="2:16" ht="15.6" customHeight="1">
      <c r="B60" s="3">
        <v>17</v>
      </c>
      <c r="C60" s="2">
        <v>42</v>
      </c>
      <c r="D60" s="2">
        <v>13</v>
      </c>
      <c r="E60" s="2">
        <v>31</v>
      </c>
      <c r="F60" s="2">
        <v>20</v>
      </c>
      <c r="G60" s="2">
        <v>17</v>
      </c>
      <c r="H60" s="4">
        <v>13</v>
      </c>
      <c r="J60" s="3">
        <v>17</v>
      </c>
      <c r="K60" s="2">
        <v>73</v>
      </c>
      <c r="L60" s="2">
        <v>28</v>
      </c>
      <c r="M60" s="2">
        <v>28</v>
      </c>
      <c r="N60" s="2">
        <v>80</v>
      </c>
      <c r="O60" s="2">
        <v>17</v>
      </c>
      <c r="P60" s="4">
        <v>13</v>
      </c>
    </row>
    <row r="61" spans="2:16" ht="15.6" customHeight="1">
      <c r="B61" s="3">
        <v>18</v>
      </c>
      <c r="C61" s="2">
        <v>44</v>
      </c>
      <c r="D61" s="2">
        <v>14</v>
      </c>
      <c r="E61" s="2">
        <v>31</v>
      </c>
      <c r="F61" s="2">
        <v>23</v>
      </c>
      <c r="G61" s="2">
        <v>20</v>
      </c>
      <c r="H61" s="4">
        <v>12</v>
      </c>
      <c r="J61" s="3">
        <v>18</v>
      </c>
      <c r="K61" s="2">
        <v>60</v>
      </c>
      <c r="L61" s="2">
        <v>29</v>
      </c>
      <c r="M61" s="2">
        <v>25</v>
      </c>
      <c r="N61" s="2">
        <v>79</v>
      </c>
      <c r="O61" s="2">
        <v>20</v>
      </c>
      <c r="P61" s="4">
        <v>12</v>
      </c>
    </row>
    <row r="62" spans="2:16" ht="15.6" customHeight="1">
      <c r="B62" s="3">
        <v>19</v>
      </c>
      <c r="C62" s="2">
        <v>45</v>
      </c>
      <c r="D62" s="2">
        <v>16</v>
      </c>
      <c r="E62" s="2">
        <v>32</v>
      </c>
      <c r="F62" s="2">
        <v>25</v>
      </c>
      <c r="G62" s="2">
        <v>25</v>
      </c>
      <c r="H62" s="4">
        <v>10</v>
      </c>
      <c r="J62" s="3">
        <v>19</v>
      </c>
      <c r="K62" s="2">
        <v>43</v>
      </c>
      <c r="L62" s="2">
        <v>27</v>
      </c>
      <c r="M62" s="2">
        <v>20</v>
      </c>
      <c r="N62" s="2">
        <v>62</v>
      </c>
      <c r="O62" s="2">
        <v>25</v>
      </c>
      <c r="P62" s="4">
        <v>10</v>
      </c>
    </row>
    <row r="63" spans="2:16" ht="16.149999999999999" customHeight="1">
      <c r="B63" s="5">
        <v>20</v>
      </c>
      <c r="C63" s="6">
        <v>45</v>
      </c>
      <c r="D63" s="6">
        <v>17</v>
      </c>
      <c r="E63" s="6">
        <v>32</v>
      </c>
      <c r="F63" s="6">
        <v>27</v>
      </c>
      <c r="G63" s="6">
        <v>30</v>
      </c>
      <c r="H63" s="7">
        <v>8</v>
      </c>
      <c r="J63" s="5">
        <v>20</v>
      </c>
      <c r="K63" s="6">
        <v>26</v>
      </c>
      <c r="L63" s="6">
        <v>17</v>
      </c>
      <c r="M63" s="6">
        <v>14</v>
      </c>
      <c r="N63" s="6">
        <v>32</v>
      </c>
      <c r="O63" s="6">
        <v>30</v>
      </c>
      <c r="P63" s="7">
        <v>8</v>
      </c>
    </row>
  </sheetData>
  <mergeCells count="39">
    <mergeCell ref="AC36:AD36"/>
    <mergeCell ref="O25:R25"/>
    <mergeCell ref="S25:V25"/>
    <mergeCell ref="X25:AA25"/>
    <mergeCell ref="AC25:AD25"/>
    <mergeCell ref="X36:AA36"/>
    <mergeCell ref="B36:E36"/>
    <mergeCell ref="G36:J36"/>
    <mergeCell ref="K36:N36"/>
    <mergeCell ref="O36:R36"/>
    <mergeCell ref="S36:V36"/>
    <mergeCell ref="G21:H21"/>
    <mergeCell ref="I21:J21"/>
    <mergeCell ref="K21:L21"/>
    <mergeCell ref="B25:E25"/>
    <mergeCell ref="G25:J25"/>
    <mergeCell ref="K25:N25"/>
    <mergeCell ref="G19:H19"/>
    <mergeCell ref="I19:J19"/>
    <mergeCell ref="K19:L19"/>
    <mergeCell ref="G20:H20"/>
    <mergeCell ref="I20:J20"/>
    <mergeCell ref="K20:L20"/>
    <mergeCell ref="C55:H55"/>
    <mergeCell ref="K55:P55"/>
    <mergeCell ref="A1:L1"/>
    <mergeCell ref="A2:L4"/>
    <mergeCell ref="A5:M6"/>
    <mergeCell ref="B7:D7"/>
    <mergeCell ref="G7:H7"/>
    <mergeCell ref="I7:J7"/>
    <mergeCell ref="K7:L7"/>
    <mergeCell ref="N7:O7"/>
    <mergeCell ref="G12:H12"/>
    <mergeCell ref="I12:J12"/>
    <mergeCell ref="K12:L12"/>
    <mergeCell ref="G18:H18"/>
    <mergeCell ref="I18:J18"/>
    <mergeCell ref="K18:L18"/>
  </mergeCells>
  <hyperlinks>
    <hyperlink ref="O8" r:id="rId1" xr:uid="{B99DBDE0-53D3-4C36-82A6-5DC28ED64E51}"/>
    <hyperlink ref="O9" r:id="rId2" location=":~:text=A%20U.S.%20Census%20figure%20notes,is%20approximately%201%2C700%20square%20feet." xr:uid="{3FED94E4-167B-4197-A079-0BB9F33E616F}"/>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817B5-B75B-4BFD-8FB7-A76777C9D1A9}">
  <dimension ref="A1:AD58"/>
  <sheetViews>
    <sheetView zoomScale="82" workbookViewId="0">
      <selection activeCell="F17" sqref="F17"/>
    </sheetView>
  </sheetViews>
  <sheetFormatPr defaultColWidth="8.85546875" defaultRowHeight="15.6"/>
  <cols>
    <col min="1" max="1" width="8.85546875" style="1"/>
    <col min="2" max="2" width="25.28515625" style="1" customWidth="1"/>
    <col min="3" max="3" width="9.42578125" style="1" customWidth="1"/>
    <col min="4" max="4" width="15.28515625" style="1" bestFit="1" customWidth="1"/>
    <col min="5" max="5" width="10.7109375" style="1" bestFit="1" customWidth="1"/>
    <col min="6" max="6" width="8.85546875" style="1"/>
    <col min="7" max="7" width="10.42578125" style="1" customWidth="1"/>
    <col min="8" max="8" width="14.7109375" style="1" customWidth="1"/>
    <col min="9" max="9" width="15.42578125" style="1" customWidth="1"/>
    <col min="10" max="10" width="10.7109375" style="1" customWidth="1"/>
    <col min="11" max="11" width="11.28515625" style="1" customWidth="1"/>
    <col min="12" max="12" width="14.7109375" style="1" customWidth="1"/>
    <col min="13" max="13" width="16.7109375" style="1" customWidth="1"/>
    <col min="14" max="16" width="8.85546875" style="1"/>
    <col min="17" max="17" width="19" style="1" customWidth="1"/>
    <col min="18" max="20" width="8.85546875" style="1"/>
    <col min="21" max="21" width="17.7109375" style="1" customWidth="1"/>
    <col min="22" max="16384" width="8.85546875" style="1"/>
  </cols>
  <sheetData>
    <row r="1" spans="1:16">
      <c r="A1" s="24" t="s">
        <v>0</v>
      </c>
      <c r="B1" s="24"/>
      <c r="C1" s="24"/>
      <c r="D1" s="24"/>
      <c r="E1" s="24"/>
      <c r="F1" s="24"/>
      <c r="G1" s="24"/>
      <c r="H1" s="24"/>
      <c r="I1" s="24"/>
      <c r="J1" s="24"/>
      <c r="K1" s="24"/>
      <c r="L1" s="24"/>
    </row>
    <row r="2" spans="1:16" ht="15.6" customHeight="1">
      <c r="A2" s="25" t="s">
        <v>1</v>
      </c>
      <c r="B2" s="25"/>
      <c r="C2" s="25"/>
      <c r="D2" s="25"/>
      <c r="E2" s="25"/>
      <c r="F2" s="25"/>
      <c r="G2" s="25"/>
      <c r="H2" s="25"/>
      <c r="I2" s="25"/>
      <c r="J2" s="25"/>
      <c r="K2" s="25"/>
      <c r="L2" s="25"/>
    </row>
    <row r="3" spans="1:16">
      <c r="A3" s="25"/>
      <c r="B3" s="25"/>
      <c r="C3" s="25"/>
      <c r="D3" s="25"/>
      <c r="E3" s="25"/>
      <c r="F3" s="25"/>
      <c r="G3" s="25"/>
      <c r="H3" s="25"/>
      <c r="I3" s="25"/>
      <c r="J3" s="25"/>
      <c r="K3" s="25"/>
      <c r="L3" s="25"/>
    </row>
    <row r="4" spans="1:16">
      <c r="A4" s="25"/>
      <c r="B4" s="25"/>
      <c r="C4" s="25"/>
      <c r="D4" s="25"/>
      <c r="E4" s="25"/>
      <c r="F4" s="25"/>
      <c r="G4" s="25"/>
      <c r="H4" s="25"/>
      <c r="I4" s="25"/>
      <c r="J4" s="25"/>
      <c r="K4" s="25"/>
      <c r="L4" s="25"/>
    </row>
    <row r="5" spans="1:16" ht="15.6" customHeight="1">
      <c r="A5" s="25" t="s">
        <v>2</v>
      </c>
      <c r="B5" s="25"/>
      <c r="C5" s="25"/>
      <c r="D5" s="25"/>
      <c r="E5" s="25"/>
      <c r="F5" s="25"/>
      <c r="G5" s="25"/>
      <c r="H5" s="25"/>
      <c r="I5" s="25"/>
      <c r="J5" s="25"/>
      <c r="K5" s="25"/>
      <c r="L5" s="25"/>
      <c r="M5" s="25"/>
    </row>
    <row r="6" spans="1:16" ht="16.149999999999999" thickBot="1">
      <c r="A6" s="25"/>
      <c r="B6" s="25"/>
      <c r="C6" s="25"/>
      <c r="D6" s="25"/>
      <c r="E6" s="25"/>
      <c r="F6" s="25"/>
      <c r="G6" s="25"/>
      <c r="H6" s="25"/>
      <c r="I6" s="25"/>
      <c r="J6" s="25"/>
      <c r="K6" s="25"/>
      <c r="L6" s="25"/>
      <c r="M6" s="25"/>
    </row>
    <row r="7" spans="1:16">
      <c r="B7" s="26" t="s">
        <v>3</v>
      </c>
      <c r="C7" s="27"/>
      <c r="D7" s="28"/>
      <c r="G7" s="29" t="s">
        <v>25</v>
      </c>
      <c r="H7" s="30"/>
      <c r="I7" s="29" t="s">
        <v>26</v>
      </c>
      <c r="J7" s="30"/>
      <c r="K7" s="29" t="s">
        <v>27</v>
      </c>
      <c r="L7" s="30"/>
      <c r="N7" s="31" t="s">
        <v>7</v>
      </c>
      <c r="O7" s="32"/>
    </row>
    <row r="8" spans="1:16">
      <c r="B8" s="3" t="s">
        <v>8</v>
      </c>
      <c r="C8" s="2">
        <v>33.43</v>
      </c>
      <c r="D8" s="4"/>
      <c r="G8" s="3" t="s">
        <v>9</v>
      </c>
      <c r="H8" s="4">
        <f>E58</f>
        <v>20476.500000000004</v>
      </c>
      <c r="I8" s="3" t="s">
        <v>9</v>
      </c>
      <c r="J8" s="4">
        <f>1.055*H8</f>
        <v>21602.707500000004</v>
      </c>
      <c r="K8" s="3" t="s">
        <v>9</v>
      </c>
      <c r="L8" s="4">
        <f>J8*0.00027777</f>
        <v>6.0005840622750011</v>
      </c>
      <c r="N8" s="11" t="s">
        <v>10</v>
      </c>
      <c r="O8" s="12" t="s">
        <v>11</v>
      </c>
      <c r="P8" s="1" t="s">
        <v>12</v>
      </c>
    </row>
    <row r="9" spans="1:16">
      <c r="B9" s="3" t="s">
        <v>13</v>
      </c>
      <c r="C9" s="2">
        <v>112.02</v>
      </c>
      <c r="D9" s="4" t="s">
        <v>14</v>
      </c>
      <c r="G9" s="3" t="s">
        <v>15</v>
      </c>
      <c r="H9" s="4">
        <f>AA58</f>
        <v>8167.5000000000009</v>
      </c>
      <c r="I9" s="3" t="s">
        <v>15</v>
      </c>
      <c r="J9" s="4">
        <f t="shared" ref="J9:J11" si="0">1.055*H9</f>
        <v>8616.7124999999996</v>
      </c>
      <c r="K9" s="3" t="s">
        <v>15</v>
      </c>
      <c r="L9" s="4">
        <f t="shared" ref="L9:L11" si="1">J9*0.00027777</f>
        <v>2.3934642311249998</v>
      </c>
      <c r="N9" s="11" t="s">
        <v>16</v>
      </c>
      <c r="O9" s="12" t="s">
        <v>17</v>
      </c>
      <c r="P9" s="1" t="s">
        <v>12</v>
      </c>
    </row>
    <row r="10" spans="1:16" ht="16.149999999999999" thickBot="1">
      <c r="B10" s="3" t="s">
        <v>18</v>
      </c>
      <c r="C10" s="2">
        <v>110</v>
      </c>
      <c r="D10" s="4" t="s">
        <v>14</v>
      </c>
      <c r="G10" s="3" t="s">
        <v>19</v>
      </c>
      <c r="H10" s="4">
        <f>N58+J58+R58+V58</f>
        <v>22273.260000000002</v>
      </c>
      <c r="I10" s="3" t="s">
        <v>19</v>
      </c>
      <c r="J10" s="4">
        <f t="shared" si="0"/>
        <v>23498.2893</v>
      </c>
      <c r="K10" s="3" t="s">
        <v>19</v>
      </c>
      <c r="L10" s="4">
        <f t="shared" si="1"/>
        <v>6.5271198188610002</v>
      </c>
      <c r="N10" s="13" t="s">
        <v>20</v>
      </c>
      <c r="O10" s="14" t="s">
        <v>21</v>
      </c>
      <c r="P10" s="1" t="s">
        <v>12</v>
      </c>
    </row>
    <row r="11" spans="1:16" ht="16.149999999999999" thickBot="1">
      <c r="B11" s="3" t="s">
        <v>22</v>
      </c>
      <c r="C11" s="2">
        <v>80</v>
      </c>
      <c r="D11" s="4" t="s">
        <v>14</v>
      </c>
      <c r="G11" s="5" t="s">
        <v>23</v>
      </c>
      <c r="H11" s="7">
        <f>H8+H9+H10</f>
        <v>50917.260000000009</v>
      </c>
      <c r="I11" s="5" t="s">
        <v>23</v>
      </c>
      <c r="J11" s="4">
        <f t="shared" si="0"/>
        <v>53717.70930000001</v>
      </c>
      <c r="K11" s="5" t="s">
        <v>23</v>
      </c>
      <c r="L11" s="4">
        <f t="shared" si="1"/>
        <v>14.921168112261002</v>
      </c>
    </row>
    <row r="12" spans="1:16">
      <c r="B12" s="3" t="s">
        <v>24</v>
      </c>
      <c r="C12" s="2">
        <v>23</v>
      </c>
      <c r="D12" s="4" t="s">
        <v>14</v>
      </c>
      <c r="G12" s="29" t="s">
        <v>4</v>
      </c>
      <c r="H12" s="30"/>
      <c r="I12" s="29" t="s">
        <v>5</v>
      </c>
      <c r="J12" s="30"/>
      <c r="K12" s="29" t="s">
        <v>6</v>
      </c>
      <c r="L12" s="30"/>
    </row>
    <row r="13" spans="1:16">
      <c r="B13" s="3" t="s">
        <v>28</v>
      </c>
      <c r="C13" s="2">
        <v>395</v>
      </c>
      <c r="D13" s="4" t="s">
        <v>29</v>
      </c>
      <c r="G13" s="3" t="s">
        <v>9</v>
      </c>
      <c r="H13" s="4">
        <f>E38</f>
        <v>59297.7</v>
      </c>
      <c r="I13" s="3" t="s">
        <v>9</v>
      </c>
      <c r="J13" s="4">
        <f>H13*1.055</f>
        <v>62559.073499999991</v>
      </c>
      <c r="K13" s="3" t="s">
        <v>9</v>
      </c>
      <c r="L13" s="4">
        <f>J13*0.00027777</f>
        <v>17.377033846094996</v>
      </c>
    </row>
    <row r="14" spans="1:16">
      <c r="B14" s="3" t="s">
        <v>30</v>
      </c>
      <c r="C14" s="2">
        <v>395</v>
      </c>
      <c r="D14" s="4" t="s">
        <v>29</v>
      </c>
      <c r="G14" s="3" t="s">
        <v>15</v>
      </c>
      <c r="H14" s="4">
        <f>AA38</f>
        <v>8167.5000000000009</v>
      </c>
      <c r="I14" s="3" t="s">
        <v>15</v>
      </c>
      <c r="J14" s="4">
        <f t="shared" ref="J14:J15" si="2">H14*1.055</f>
        <v>8616.7124999999996</v>
      </c>
      <c r="K14" s="3" t="s">
        <v>15</v>
      </c>
      <c r="L14" s="4">
        <f t="shared" ref="L14:L16" si="3">J14*0.00027777</f>
        <v>2.3934642311249998</v>
      </c>
    </row>
    <row r="15" spans="1:16">
      <c r="B15" s="3" t="s">
        <v>31</v>
      </c>
      <c r="C15" s="2">
        <v>395</v>
      </c>
      <c r="D15" s="4" t="s">
        <v>29</v>
      </c>
      <c r="E15" s="1" t="s">
        <v>12</v>
      </c>
      <c r="G15" s="3" t="s">
        <v>19</v>
      </c>
      <c r="H15" s="4">
        <f>J38+N38+R38+V38</f>
        <v>47995.66</v>
      </c>
      <c r="I15" s="3" t="s">
        <v>19</v>
      </c>
      <c r="J15" s="4">
        <f t="shared" si="2"/>
        <v>50635.421300000002</v>
      </c>
      <c r="K15" s="3" t="s">
        <v>19</v>
      </c>
      <c r="L15" s="4">
        <f t="shared" si="3"/>
        <v>14.065000974501</v>
      </c>
    </row>
    <row r="16" spans="1:16" ht="16.149999999999999" thickBot="1">
      <c r="B16" s="3" t="s">
        <v>32</v>
      </c>
      <c r="C16" s="2">
        <v>395</v>
      </c>
      <c r="D16" s="4" t="s">
        <v>29</v>
      </c>
      <c r="G16" s="5" t="s">
        <v>23</v>
      </c>
      <c r="H16" s="7">
        <f>SUM(H13:H15)</f>
        <v>115460.86</v>
      </c>
      <c r="I16" s="5" t="s">
        <v>23</v>
      </c>
      <c r="J16" s="7">
        <f>SUM(J13:J15)</f>
        <v>121811.20729999999</v>
      </c>
      <c r="K16" s="5" t="s">
        <v>23</v>
      </c>
      <c r="L16" s="7">
        <f t="shared" si="3"/>
        <v>33.835499051720994</v>
      </c>
    </row>
    <row r="17" spans="2:30" ht="16.149999999999999" thickBot="1">
      <c r="B17" s="3" t="s">
        <v>33</v>
      </c>
      <c r="C17" s="2">
        <v>1700</v>
      </c>
      <c r="D17" s="4" t="s">
        <v>29</v>
      </c>
    </row>
    <row r="18" spans="2:30">
      <c r="B18" s="3" t="s">
        <v>34</v>
      </c>
      <c r="C18" s="2">
        <v>100</v>
      </c>
      <c r="D18" s="4" t="s">
        <v>29</v>
      </c>
      <c r="G18" s="29" t="s">
        <v>41</v>
      </c>
      <c r="H18" s="30"/>
      <c r="I18" s="29" t="s">
        <v>77</v>
      </c>
      <c r="J18" s="30"/>
      <c r="K18" s="29" t="s">
        <v>43</v>
      </c>
      <c r="L18" s="30"/>
    </row>
    <row r="19" spans="2:30" ht="16.149999999999999" thickBot="1">
      <c r="B19" s="3" t="s">
        <v>38</v>
      </c>
      <c r="C19" s="2">
        <v>7.3999999999999996E-2</v>
      </c>
      <c r="D19" s="4" t="s">
        <v>39</v>
      </c>
      <c r="G19" s="35">
        <f>AD58</f>
        <v>4628.8418181818188</v>
      </c>
      <c r="H19" s="36"/>
      <c r="I19" s="35">
        <f>G19*1.055</f>
        <v>4883.4281181818187</v>
      </c>
      <c r="J19" s="36"/>
      <c r="K19" s="35">
        <f>0.00027777*I19</f>
        <v>1.3564698283873637</v>
      </c>
      <c r="L19" s="36"/>
    </row>
    <row r="20" spans="2:30">
      <c r="B20" s="3" t="s">
        <v>40</v>
      </c>
      <c r="C20" s="2">
        <v>6.6000000000000003E-2</v>
      </c>
      <c r="D20" s="4" t="s">
        <v>39</v>
      </c>
      <c r="G20" s="29" t="s">
        <v>35</v>
      </c>
      <c r="H20" s="30"/>
      <c r="I20" s="29" t="s">
        <v>78</v>
      </c>
      <c r="J20" s="30"/>
      <c r="K20" s="29" t="s">
        <v>37</v>
      </c>
      <c r="L20" s="30"/>
    </row>
    <row r="21" spans="2:30" ht="16.149999999999999" thickBot="1">
      <c r="B21" s="5" t="s">
        <v>44</v>
      </c>
      <c r="C21" s="6">
        <v>0.55000000000000004</v>
      </c>
      <c r="D21" s="7" t="s">
        <v>39</v>
      </c>
      <c r="G21" s="35">
        <f>AD38</f>
        <v>10496.441818181818</v>
      </c>
      <c r="H21" s="36"/>
      <c r="I21" s="35">
        <f>G21*1.055</f>
        <v>11073.746118181818</v>
      </c>
      <c r="J21" s="36"/>
      <c r="K21" s="35">
        <f>I21*0.00027777</f>
        <v>3.0759544592473635</v>
      </c>
      <c r="L21" s="36"/>
    </row>
    <row r="24" spans="2:30" ht="16.149999999999999" thickBot="1"/>
    <row r="25" spans="2:30">
      <c r="B25" s="26" t="s">
        <v>79</v>
      </c>
      <c r="C25" s="27"/>
      <c r="D25" s="27"/>
      <c r="E25" s="28"/>
      <c r="G25" s="26" t="s">
        <v>80</v>
      </c>
      <c r="H25" s="27"/>
      <c r="I25" s="27"/>
      <c r="J25" s="28"/>
      <c r="K25" s="26" t="s">
        <v>81</v>
      </c>
      <c r="L25" s="27"/>
      <c r="M25" s="27"/>
      <c r="N25" s="28"/>
      <c r="O25" s="26" t="s">
        <v>82</v>
      </c>
      <c r="P25" s="27"/>
      <c r="Q25" s="27"/>
      <c r="R25" s="28"/>
      <c r="S25" s="26" t="s">
        <v>83</v>
      </c>
      <c r="T25" s="27"/>
      <c r="U25" s="27"/>
      <c r="V25" s="28"/>
      <c r="X25" s="26" t="s">
        <v>63</v>
      </c>
      <c r="Y25" s="27"/>
      <c r="Z25" s="27"/>
      <c r="AA25" s="28"/>
      <c r="AC25" s="29" t="s">
        <v>84</v>
      </c>
      <c r="AD25" s="37"/>
    </row>
    <row r="26" spans="2:30">
      <c r="B26" s="3" t="s">
        <v>52</v>
      </c>
      <c r="C26" s="2" t="s">
        <v>53</v>
      </c>
      <c r="D26" s="2" t="s">
        <v>54</v>
      </c>
      <c r="E26" s="4" t="s">
        <v>55</v>
      </c>
      <c r="G26" s="3" t="s">
        <v>52</v>
      </c>
      <c r="H26" s="2" t="s">
        <v>53</v>
      </c>
      <c r="I26" s="2" t="s">
        <v>54</v>
      </c>
      <c r="J26" s="4" t="s">
        <v>55</v>
      </c>
      <c r="K26" s="3" t="s">
        <v>52</v>
      </c>
      <c r="L26" s="2" t="s">
        <v>53</v>
      </c>
      <c r="M26" s="2" t="s">
        <v>54</v>
      </c>
      <c r="N26" s="4" t="s">
        <v>55</v>
      </c>
      <c r="O26" s="3" t="s">
        <v>52</v>
      </c>
      <c r="P26" s="2" t="s">
        <v>53</v>
      </c>
      <c r="Q26" s="2" t="s">
        <v>54</v>
      </c>
      <c r="R26" s="4" t="s">
        <v>55</v>
      </c>
      <c r="S26" s="3" t="s">
        <v>52</v>
      </c>
      <c r="T26" s="2" t="s">
        <v>53</v>
      </c>
      <c r="U26" s="2" t="s">
        <v>54</v>
      </c>
      <c r="V26" s="4" t="s">
        <v>55</v>
      </c>
      <c r="X26" s="3" t="s">
        <v>52</v>
      </c>
      <c r="Y26" s="2" t="s">
        <v>53</v>
      </c>
      <c r="Z26" s="2" t="s">
        <v>54</v>
      </c>
      <c r="AA26" s="4" t="s">
        <v>56</v>
      </c>
      <c r="AC26" s="3" t="s">
        <v>52</v>
      </c>
      <c r="AD26" s="4" t="s">
        <v>56</v>
      </c>
    </row>
    <row r="27" spans="2:30">
      <c r="B27" s="3">
        <v>20</v>
      </c>
      <c r="C27" s="2">
        <v>45</v>
      </c>
      <c r="D27" s="2">
        <f>C27+C$10-(C$12/2)-85</f>
        <v>58.5</v>
      </c>
      <c r="E27" s="4">
        <f t="shared" ref="E27:E37" si="4">D27*C$20*C$17</f>
        <v>6563.7000000000007</v>
      </c>
      <c r="G27" s="3">
        <v>20</v>
      </c>
      <c r="H27" s="2">
        <v>17</v>
      </c>
      <c r="I27" s="2">
        <f t="shared" ref="I27:I37" si="5">H27+C$10-(C$12/2)-85</f>
        <v>30.5</v>
      </c>
      <c r="J27" s="4">
        <f t="shared" ref="J27:J37" si="6">I27*C$19*C$13</f>
        <v>891.51499999999987</v>
      </c>
      <c r="K27" s="3">
        <v>20</v>
      </c>
      <c r="L27" s="2">
        <v>32</v>
      </c>
      <c r="M27" s="2">
        <f>L27+C$10-(C$12/2)-85</f>
        <v>45.5</v>
      </c>
      <c r="N27" s="4">
        <f>M27*C$15*C$19</f>
        <v>1329.9649999999999</v>
      </c>
      <c r="O27" s="3">
        <v>20</v>
      </c>
      <c r="P27" s="2">
        <v>27</v>
      </c>
      <c r="Q27" s="2">
        <f>P27+C$10-(C$12/2)-85</f>
        <v>40.5</v>
      </c>
      <c r="R27" s="4">
        <f>Q27*C$14*C$19</f>
        <v>1183.8150000000001</v>
      </c>
      <c r="S27" s="3">
        <v>20</v>
      </c>
      <c r="T27" s="2">
        <v>30</v>
      </c>
      <c r="U27" s="2">
        <f>T27+C$10-(C$12/2)-85</f>
        <v>43.5</v>
      </c>
      <c r="V27" s="4">
        <f>U27*C$16*C$19</f>
        <v>1271.5049999999999</v>
      </c>
      <c r="X27" s="3">
        <v>20</v>
      </c>
      <c r="Y27" s="2"/>
      <c r="Z27" s="2">
        <f t="shared" ref="Z27:Z37" si="7">Y27+C$10-(C$12/2)-85</f>
        <v>13.5</v>
      </c>
      <c r="AA27" s="4">
        <f t="shared" ref="AA27:AA37" si="8">Z27*C$18*C$21</f>
        <v>742.50000000000011</v>
      </c>
      <c r="AC27" s="3">
        <v>20</v>
      </c>
      <c r="AD27" s="4">
        <f>AA27+V27+R27+N27+J27+E27</f>
        <v>11983</v>
      </c>
    </row>
    <row r="28" spans="2:30">
      <c r="B28" s="3">
        <v>21</v>
      </c>
      <c r="C28" s="2">
        <v>44</v>
      </c>
      <c r="D28" s="2">
        <f t="shared" ref="D28:D37" si="9">C28+C$10-(C$12/2)-85</f>
        <v>57.5</v>
      </c>
      <c r="E28" s="4">
        <f t="shared" si="4"/>
        <v>6451.5000000000009</v>
      </c>
      <c r="G28" s="3">
        <v>21</v>
      </c>
      <c r="H28" s="2">
        <v>18</v>
      </c>
      <c r="I28" s="2">
        <f t="shared" si="5"/>
        <v>31.5</v>
      </c>
      <c r="J28" s="4">
        <f t="shared" si="6"/>
        <v>920.745</v>
      </c>
      <c r="K28" s="3">
        <v>21</v>
      </c>
      <c r="L28" s="2">
        <v>31</v>
      </c>
      <c r="M28" s="2">
        <f t="shared" ref="M28:M37" si="10">L28+C$10-(C$12/2)-85</f>
        <v>44.5</v>
      </c>
      <c r="N28" s="4">
        <f t="shared" ref="N28:N37" si="11">M28*C$15*C$19</f>
        <v>1300.7349999999999</v>
      </c>
      <c r="O28" s="3">
        <v>21</v>
      </c>
      <c r="P28" s="2">
        <v>27</v>
      </c>
      <c r="Q28" s="2">
        <f t="shared" ref="Q28:Q37" si="12">P28+C$10-(C$12/2)-85</f>
        <v>40.5</v>
      </c>
      <c r="R28" s="4">
        <f t="shared" ref="R28:R37" si="13">Q28*C$14*C$19</f>
        <v>1183.8150000000001</v>
      </c>
      <c r="S28" s="3">
        <v>21</v>
      </c>
      <c r="T28" s="2">
        <v>34</v>
      </c>
      <c r="U28" s="2">
        <f t="shared" ref="U28:U37" si="14">T28+C$10-(C$12/2)-85</f>
        <v>47.5</v>
      </c>
      <c r="V28" s="4">
        <f t="shared" ref="V28:V37" si="15">U28*C$16*C$19</f>
        <v>1388.425</v>
      </c>
      <c r="X28" s="3">
        <v>21</v>
      </c>
      <c r="Y28" s="2"/>
      <c r="Z28" s="2">
        <f t="shared" si="7"/>
        <v>13.5</v>
      </c>
      <c r="AA28" s="4">
        <f t="shared" si="8"/>
        <v>742.50000000000011</v>
      </c>
      <c r="AC28" s="3">
        <v>21</v>
      </c>
      <c r="AD28" s="4">
        <f t="shared" ref="AD28:AD37" si="16">AA28+V28+R28+N28+J28+E28</f>
        <v>11987.720000000001</v>
      </c>
    </row>
    <row r="29" spans="2:30">
      <c r="B29" s="3">
        <v>22</v>
      </c>
      <c r="C29" s="2">
        <v>42</v>
      </c>
      <c r="D29" s="2">
        <f t="shared" si="9"/>
        <v>55.5</v>
      </c>
      <c r="E29" s="4">
        <f t="shared" si="4"/>
        <v>6227.1</v>
      </c>
      <c r="G29" s="3">
        <v>22</v>
      </c>
      <c r="H29" s="2">
        <v>19</v>
      </c>
      <c r="I29" s="2">
        <f t="shared" si="5"/>
        <v>32.5</v>
      </c>
      <c r="J29" s="4">
        <f t="shared" si="6"/>
        <v>949.97499999999991</v>
      </c>
      <c r="K29" s="3">
        <v>22</v>
      </c>
      <c r="L29" s="2">
        <v>30</v>
      </c>
      <c r="M29" s="2">
        <f t="shared" si="10"/>
        <v>43.5</v>
      </c>
      <c r="N29" s="4">
        <f t="shared" si="11"/>
        <v>1271.5049999999999</v>
      </c>
      <c r="O29" s="3">
        <v>22</v>
      </c>
      <c r="P29" s="2">
        <v>27</v>
      </c>
      <c r="Q29" s="2">
        <f t="shared" si="12"/>
        <v>40.5</v>
      </c>
      <c r="R29" s="4">
        <f t="shared" si="13"/>
        <v>1183.8150000000001</v>
      </c>
      <c r="S29" s="3">
        <v>22</v>
      </c>
      <c r="T29" s="2">
        <v>37</v>
      </c>
      <c r="U29" s="2">
        <f t="shared" si="14"/>
        <v>50.5</v>
      </c>
      <c r="V29" s="4">
        <f t="shared" si="15"/>
        <v>1476.115</v>
      </c>
      <c r="X29" s="3">
        <v>22</v>
      </c>
      <c r="Y29" s="2"/>
      <c r="Z29" s="2">
        <f t="shared" si="7"/>
        <v>13.5</v>
      </c>
      <c r="AA29" s="4">
        <f t="shared" si="8"/>
        <v>742.50000000000011</v>
      </c>
      <c r="AC29" s="3">
        <v>22</v>
      </c>
      <c r="AD29" s="4">
        <f t="shared" si="16"/>
        <v>11851.01</v>
      </c>
    </row>
    <row r="30" spans="2:30">
      <c r="B30" s="3">
        <v>23</v>
      </c>
      <c r="C30" s="2">
        <v>40</v>
      </c>
      <c r="D30" s="2">
        <f t="shared" si="9"/>
        <v>53.5</v>
      </c>
      <c r="E30" s="4">
        <f t="shared" si="4"/>
        <v>6002.7</v>
      </c>
      <c r="G30" s="3">
        <v>23</v>
      </c>
      <c r="H30" s="2">
        <v>19</v>
      </c>
      <c r="I30" s="2">
        <f t="shared" si="5"/>
        <v>32.5</v>
      </c>
      <c r="J30" s="4">
        <f t="shared" si="6"/>
        <v>949.97499999999991</v>
      </c>
      <c r="K30" s="3">
        <v>23</v>
      </c>
      <c r="L30" s="2">
        <v>29</v>
      </c>
      <c r="M30" s="2">
        <f t="shared" si="10"/>
        <v>42.5</v>
      </c>
      <c r="N30" s="4">
        <f t="shared" si="11"/>
        <v>1242.2749999999999</v>
      </c>
      <c r="O30" s="3">
        <v>23</v>
      </c>
      <c r="P30" s="2">
        <v>27</v>
      </c>
      <c r="Q30" s="2">
        <f t="shared" si="12"/>
        <v>40.5</v>
      </c>
      <c r="R30" s="4">
        <f t="shared" si="13"/>
        <v>1183.8150000000001</v>
      </c>
      <c r="S30" s="3">
        <v>23</v>
      </c>
      <c r="T30" s="2">
        <v>38</v>
      </c>
      <c r="U30" s="2">
        <f t="shared" si="14"/>
        <v>51.5</v>
      </c>
      <c r="V30" s="4">
        <f t="shared" si="15"/>
        <v>1505.345</v>
      </c>
      <c r="X30" s="3">
        <v>23</v>
      </c>
      <c r="Y30" s="2"/>
      <c r="Z30" s="2">
        <f t="shared" si="7"/>
        <v>13.5</v>
      </c>
      <c r="AA30" s="4">
        <f t="shared" si="8"/>
        <v>742.50000000000011</v>
      </c>
      <c r="AC30" s="3">
        <v>23</v>
      </c>
      <c r="AD30" s="4">
        <f t="shared" si="16"/>
        <v>11626.61</v>
      </c>
    </row>
    <row r="31" spans="2:30">
      <c r="B31" s="3">
        <v>24</v>
      </c>
      <c r="C31" s="2">
        <v>37</v>
      </c>
      <c r="D31" s="2">
        <f t="shared" si="9"/>
        <v>50.5</v>
      </c>
      <c r="E31" s="4">
        <f t="shared" si="4"/>
        <v>5666.1</v>
      </c>
      <c r="G31" s="3">
        <v>24</v>
      </c>
      <c r="H31" s="2">
        <v>19</v>
      </c>
      <c r="I31" s="2">
        <f t="shared" si="5"/>
        <v>32.5</v>
      </c>
      <c r="J31" s="4">
        <f t="shared" si="6"/>
        <v>949.97499999999991</v>
      </c>
      <c r="K31" s="3">
        <v>24</v>
      </c>
      <c r="L31" s="2">
        <v>27</v>
      </c>
      <c r="M31" s="2">
        <f t="shared" si="10"/>
        <v>40.5</v>
      </c>
      <c r="N31" s="4">
        <f t="shared" si="11"/>
        <v>1183.8150000000001</v>
      </c>
      <c r="O31" s="3">
        <v>24</v>
      </c>
      <c r="P31" s="2">
        <v>25</v>
      </c>
      <c r="Q31" s="2">
        <f t="shared" si="12"/>
        <v>38.5</v>
      </c>
      <c r="R31" s="4">
        <f t="shared" si="13"/>
        <v>1125.355</v>
      </c>
      <c r="S31" s="3">
        <v>24</v>
      </c>
      <c r="T31" s="2">
        <v>37</v>
      </c>
      <c r="U31" s="2">
        <f t="shared" si="14"/>
        <v>50.5</v>
      </c>
      <c r="V31" s="4">
        <f t="shared" si="15"/>
        <v>1476.115</v>
      </c>
      <c r="X31" s="3">
        <v>24</v>
      </c>
      <c r="Y31" s="2"/>
      <c r="Z31" s="2">
        <f t="shared" si="7"/>
        <v>13.5</v>
      </c>
      <c r="AA31" s="4">
        <f t="shared" si="8"/>
        <v>742.50000000000011</v>
      </c>
      <c r="AC31" s="3">
        <v>24</v>
      </c>
      <c r="AD31" s="4">
        <f t="shared" si="16"/>
        <v>11143.86</v>
      </c>
    </row>
    <row r="32" spans="2:30">
      <c r="B32" s="3">
        <v>1</v>
      </c>
      <c r="C32" s="2">
        <v>35</v>
      </c>
      <c r="D32" s="2">
        <f t="shared" si="9"/>
        <v>48.5</v>
      </c>
      <c r="E32" s="4">
        <f t="shared" si="4"/>
        <v>5441.7</v>
      </c>
      <c r="G32" s="3">
        <v>1</v>
      </c>
      <c r="H32" s="2">
        <v>18</v>
      </c>
      <c r="I32" s="2">
        <f t="shared" si="5"/>
        <v>31.5</v>
      </c>
      <c r="J32" s="4">
        <f t="shared" si="6"/>
        <v>920.745</v>
      </c>
      <c r="K32" s="3">
        <v>1</v>
      </c>
      <c r="L32" s="2">
        <v>25</v>
      </c>
      <c r="M32" s="2">
        <f t="shared" si="10"/>
        <v>38.5</v>
      </c>
      <c r="N32" s="4">
        <f t="shared" si="11"/>
        <v>1125.355</v>
      </c>
      <c r="O32" s="3">
        <v>1</v>
      </c>
      <c r="P32" s="2">
        <v>24</v>
      </c>
      <c r="Q32" s="2">
        <f t="shared" si="12"/>
        <v>37.5</v>
      </c>
      <c r="R32" s="4">
        <f t="shared" si="13"/>
        <v>1096.125</v>
      </c>
      <c r="S32" s="3">
        <v>1</v>
      </c>
      <c r="T32" s="2">
        <v>36</v>
      </c>
      <c r="U32" s="2">
        <f t="shared" si="14"/>
        <v>49.5</v>
      </c>
      <c r="V32" s="4">
        <f t="shared" si="15"/>
        <v>1446.885</v>
      </c>
      <c r="X32" s="3">
        <v>1</v>
      </c>
      <c r="Y32" s="2"/>
      <c r="Z32" s="2">
        <f t="shared" si="7"/>
        <v>13.5</v>
      </c>
      <c r="AA32" s="4">
        <f t="shared" si="8"/>
        <v>742.50000000000011</v>
      </c>
      <c r="AC32" s="3">
        <v>1</v>
      </c>
      <c r="AD32" s="4">
        <f t="shared" si="16"/>
        <v>10773.31</v>
      </c>
    </row>
    <row r="33" spans="2:30">
      <c r="B33" s="3">
        <v>2</v>
      </c>
      <c r="C33" s="2">
        <v>32</v>
      </c>
      <c r="D33" s="2">
        <f t="shared" si="9"/>
        <v>45.5</v>
      </c>
      <c r="E33" s="4">
        <f t="shared" si="4"/>
        <v>5105.1000000000004</v>
      </c>
      <c r="G33" s="3">
        <v>2</v>
      </c>
      <c r="H33" s="2">
        <v>17</v>
      </c>
      <c r="I33" s="2">
        <f t="shared" si="5"/>
        <v>30.5</v>
      </c>
      <c r="J33" s="4">
        <f t="shared" si="6"/>
        <v>891.51499999999987</v>
      </c>
      <c r="K33" s="3">
        <v>2</v>
      </c>
      <c r="L33" s="2">
        <v>23</v>
      </c>
      <c r="M33" s="2">
        <f t="shared" si="10"/>
        <v>36.5</v>
      </c>
      <c r="N33" s="4">
        <f t="shared" si="11"/>
        <v>1066.895</v>
      </c>
      <c r="O33" s="3">
        <v>2</v>
      </c>
      <c r="P33" s="2">
        <v>22</v>
      </c>
      <c r="Q33" s="2">
        <f t="shared" si="12"/>
        <v>35.5</v>
      </c>
      <c r="R33" s="4">
        <f t="shared" si="13"/>
        <v>1037.665</v>
      </c>
      <c r="S33" s="3">
        <v>2</v>
      </c>
      <c r="T33" s="2">
        <v>33</v>
      </c>
      <c r="U33" s="2">
        <f t="shared" si="14"/>
        <v>46.5</v>
      </c>
      <c r="V33" s="4">
        <f t="shared" si="15"/>
        <v>1359.1949999999999</v>
      </c>
      <c r="X33" s="3">
        <v>2</v>
      </c>
      <c r="Y33" s="2"/>
      <c r="Z33" s="2">
        <f t="shared" si="7"/>
        <v>13.5</v>
      </c>
      <c r="AA33" s="4">
        <f t="shared" si="8"/>
        <v>742.50000000000011</v>
      </c>
      <c r="AC33" s="3">
        <v>2</v>
      </c>
      <c r="AD33" s="4">
        <f t="shared" si="16"/>
        <v>10202.870000000001</v>
      </c>
    </row>
    <row r="34" spans="2:30">
      <c r="B34" s="3">
        <v>3</v>
      </c>
      <c r="C34" s="2">
        <v>30</v>
      </c>
      <c r="D34" s="2">
        <f t="shared" si="9"/>
        <v>43.5</v>
      </c>
      <c r="E34" s="4">
        <f t="shared" si="4"/>
        <v>4880.7</v>
      </c>
      <c r="G34" s="3">
        <v>3</v>
      </c>
      <c r="H34" s="2">
        <v>16</v>
      </c>
      <c r="I34" s="2">
        <f t="shared" si="5"/>
        <v>29.5</v>
      </c>
      <c r="J34" s="4">
        <f t="shared" si="6"/>
        <v>862.28499999999997</v>
      </c>
      <c r="K34" s="3">
        <v>3</v>
      </c>
      <c r="L34" s="2">
        <v>21</v>
      </c>
      <c r="M34" s="2">
        <f t="shared" si="10"/>
        <v>34.5</v>
      </c>
      <c r="N34" s="4">
        <f t="shared" si="11"/>
        <v>1008.4349999999999</v>
      </c>
      <c r="O34" s="3">
        <v>3</v>
      </c>
      <c r="P34" s="2">
        <v>20</v>
      </c>
      <c r="Q34" s="2">
        <f t="shared" si="12"/>
        <v>33.5</v>
      </c>
      <c r="R34" s="4">
        <f t="shared" si="13"/>
        <v>979.20499999999993</v>
      </c>
      <c r="S34" s="3">
        <v>3</v>
      </c>
      <c r="T34" s="2">
        <v>31</v>
      </c>
      <c r="U34" s="2">
        <f t="shared" si="14"/>
        <v>44.5</v>
      </c>
      <c r="V34" s="4">
        <f t="shared" si="15"/>
        <v>1300.7349999999999</v>
      </c>
      <c r="X34" s="3">
        <v>3</v>
      </c>
      <c r="Y34" s="2"/>
      <c r="Z34" s="2">
        <f t="shared" si="7"/>
        <v>13.5</v>
      </c>
      <c r="AA34" s="4">
        <f t="shared" si="8"/>
        <v>742.50000000000011</v>
      </c>
      <c r="AC34" s="3">
        <v>3</v>
      </c>
      <c r="AD34" s="4">
        <f t="shared" si="16"/>
        <v>9773.86</v>
      </c>
    </row>
    <row r="35" spans="2:30">
      <c r="B35" s="3">
        <v>4</v>
      </c>
      <c r="C35" s="2">
        <v>27</v>
      </c>
      <c r="D35" s="2">
        <f t="shared" si="9"/>
        <v>40.5</v>
      </c>
      <c r="E35" s="4">
        <f t="shared" si="4"/>
        <v>4544.1000000000004</v>
      </c>
      <c r="G35" s="3">
        <v>4</v>
      </c>
      <c r="H35" s="2">
        <v>14</v>
      </c>
      <c r="I35" s="2">
        <f t="shared" si="5"/>
        <v>27.5</v>
      </c>
      <c r="J35" s="4">
        <f t="shared" si="6"/>
        <v>803.82499999999993</v>
      </c>
      <c r="K35" s="3">
        <v>4</v>
      </c>
      <c r="L35" s="2">
        <v>19</v>
      </c>
      <c r="M35" s="2">
        <f t="shared" si="10"/>
        <v>32.5</v>
      </c>
      <c r="N35" s="4">
        <f t="shared" si="11"/>
        <v>949.97499999999991</v>
      </c>
      <c r="O35" s="3">
        <v>4</v>
      </c>
      <c r="P35" s="2">
        <v>18</v>
      </c>
      <c r="Q35" s="2">
        <f t="shared" si="12"/>
        <v>31.5</v>
      </c>
      <c r="R35" s="4">
        <f t="shared" si="13"/>
        <v>920.745</v>
      </c>
      <c r="S35" s="3">
        <v>4</v>
      </c>
      <c r="T35" s="2">
        <v>28</v>
      </c>
      <c r="U35" s="2">
        <f t="shared" si="14"/>
        <v>41.5</v>
      </c>
      <c r="V35" s="4">
        <f t="shared" si="15"/>
        <v>1213.0449999999998</v>
      </c>
      <c r="X35" s="3">
        <v>4</v>
      </c>
      <c r="Y35" s="2"/>
      <c r="Z35" s="2">
        <f t="shared" si="7"/>
        <v>13.5</v>
      </c>
      <c r="AA35" s="4">
        <f t="shared" si="8"/>
        <v>742.50000000000011</v>
      </c>
      <c r="AC35" s="3">
        <v>4</v>
      </c>
      <c r="AD35" s="4">
        <f t="shared" si="16"/>
        <v>9174.19</v>
      </c>
    </row>
    <row r="36" spans="2:30">
      <c r="B36" s="3">
        <v>5</v>
      </c>
      <c r="C36" s="2">
        <v>25</v>
      </c>
      <c r="D36" s="2">
        <f t="shared" si="9"/>
        <v>38.5</v>
      </c>
      <c r="E36" s="4">
        <f t="shared" si="4"/>
        <v>4319.7</v>
      </c>
      <c r="G36" s="3">
        <v>5</v>
      </c>
      <c r="H36" s="2">
        <v>13</v>
      </c>
      <c r="I36" s="2">
        <f t="shared" si="5"/>
        <v>26.5</v>
      </c>
      <c r="J36" s="4">
        <f t="shared" si="6"/>
        <v>774.59499999999991</v>
      </c>
      <c r="K36" s="3">
        <v>5</v>
      </c>
      <c r="L36" s="2">
        <v>17</v>
      </c>
      <c r="M36" s="2">
        <f t="shared" si="10"/>
        <v>30.5</v>
      </c>
      <c r="N36" s="4">
        <f t="shared" si="11"/>
        <v>891.51499999999999</v>
      </c>
      <c r="O36" s="3">
        <v>5</v>
      </c>
      <c r="P36" s="2">
        <v>16</v>
      </c>
      <c r="Q36" s="2">
        <f t="shared" si="12"/>
        <v>29.5</v>
      </c>
      <c r="R36" s="4">
        <f t="shared" si="13"/>
        <v>862.28499999999997</v>
      </c>
      <c r="S36" s="3">
        <v>5</v>
      </c>
      <c r="T36" s="2">
        <v>25</v>
      </c>
      <c r="U36" s="2">
        <f t="shared" si="14"/>
        <v>38.5</v>
      </c>
      <c r="V36" s="4">
        <f t="shared" si="15"/>
        <v>1125.355</v>
      </c>
      <c r="X36" s="3">
        <v>5</v>
      </c>
      <c r="Y36" s="2"/>
      <c r="Z36" s="2">
        <f t="shared" si="7"/>
        <v>13.5</v>
      </c>
      <c r="AA36" s="4">
        <f t="shared" si="8"/>
        <v>742.50000000000011</v>
      </c>
      <c r="AC36" s="3">
        <v>5</v>
      </c>
      <c r="AD36" s="4">
        <f t="shared" si="16"/>
        <v>8715.9500000000007</v>
      </c>
    </row>
    <row r="37" spans="2:30">
      <c r="B37" s="8">
        <v>6</v>
      </c>
      <c r="C37" s="9">
        <v>23</v>
      </c>
      <c r="D37" s="9">
        <f t="shared" si="9"/>
        <v>36.5</v>
      </c>
      <c r="E37" s="10">
        <f t="shared" si="4"/>
        <v>4095.3000000000006</v>
      </c>
      <c r="G37" s="8">
        <v>6</v>
      </c>
      <c r="H37" s="9">
        <v>11</v>
      </c>
      <c r="I37" s="2">
        <f t="shared" si="5"/>
        <v>24.5</v>
      </c>
      <c r="J37" s="4">
        <f t="shared" si="6"/>
        <v>716.13499999999999</v>
      </c>
      <c r="K37" s="8">
        <v>6</v>
      </c>
      <c r="L37" s="9">
        <v>15</v>
      </c>
      <c r="M37" s="2">
        <f t="shared" si="10"/>
        <v>28.5</v>
      </c>
      <c r="N37" s="4">
        <f t="shared" si="11"/>
        <v>833.05499999999995</v>
      </c>
      <c r="O37" s="8">
        <v>6</v>
      </c>
      <c r="P37" s="2">
        <v>14</v>
      </c>
      <c r="Q37" s="2">
        <f t="shared" si="12"/>
        <v>27.5</v>
      </c>
      <c r="R37" s="4">
        <f t="shared" si="13"/>
        <v>803.82499999999993</v>
      </c>
      <c r="S37" s="8">
        <v>6</v>
      </c>
      <c r="T37" s="9">
        <v>22</v>
      </c>
      <c r="U37" s="2">
        <f t="shared" si="14"/>
        <v>35.5</v>
      </c>
      <c r="V37" s="4">
        <f t="shared" si="15"/>
        <v>1037.665</v>
      </c>
      <c r="X37" s="8">
        <v>6</v>
      </c>
      <c r="Y37" s="9"/>
      <c r="Z37" s="9">
        <f t="shared" si="7"/>
        <v>13.5</v>
      </c>
      <c r="AA37" s="4">
        <f t="shared" si="8"/>
        <v>742.50000000000011</v>
      </c>
      <c r="AC37" s="8">
        <v>6</v>
      </c>
      <c r="AD37" s="4">
        <f t="shared" si="16"/>
        <v>8228.48</v>
      </c>
    </row>
    <row r="38" spans="2:30" ht="16.149999999999999" thickBot="1">
      <c r="B38" s="5" t="s">
        <v>23</v>
      </c>
      <c r="C38" s="6"/>
      <c r="D38" s="6"/>
      <c r="E38" s="7">
        <f>SUM(E27:E37)</f>
        <v>59297.7</v>
      </c>
      <c r="G38" s="5" t="s">
        <v>23</v>
      </c>
      <c r="H38" s="6"/>
      <c r="I38" s="6"/>
      <c r="J38" s="7">
        <f>SUM(J27:J37)</f>
        <v>9631.2849999999999</v>
      </c>
      <c r="K38" s="5" t="s">
        <v>23</v>
      </c>
      <c r="L38" s="6"/>
      <c r="M38" s="6"/>
      <c r="N38" s="7">
        <f>SUM(N27:N37)</f>
        <v>12203.525</v>
      </c>
      <c r="O38" s="5" t="s">
        <v>23</v>
      </c>
      <c r="P38" s="6"/>
      <c r="Q38" s="6"/>
      <c r="R38" s="7">
        <f>SUM(R27:R37)</f>
        <v>11560.465000000002</v>
      </c>
      <c r="S38" s="5" t="s">
        <v>23</v>
      </c>
      <c r="T38" s="6"/>
      <c r="U38" s="6"/>
      <c r="V38" s="7">
        <f>SUM(V27:V37)</f>
        <v>14600.384999999998</v>
      </c>
      <c r="X38" s="5" t="s">
        <v>23</v>
      </c>
      <c r="Y38" s="6"/>
      <c r="Z38" s="6"/>
      <c r="AA38" s="7">
        <f>SUM(AA27:AA37)</f>
        <v>8167.5000000000009</v>
      </c>
      <c r="AC38" s="5" t="s">
        <v>57</v>
      </c>
      <c r="AD38" s="7">
        <f>AVERAGE(AD27:AD37)</f>
        <v>10496.441818181818</v>
      </c>
    </row>
    <row r="44" spans="2:30" ht="16.149999999999999" thickBot="1"/>
    <row r="45" spans="2:30">
      <c r="B45" s="26" t="s">
        <v>85</v>
      </c>
      <c r="C45" s="27"/>
      <c r="D45" s="27"/>
      <c r="E45" s="28"/>
      <c r="G45" s="26" t="s">
        <v>86</v>
      </c>
      <c r="H45" s="27"/>
      <c r="I45" s="27"/>
      <c r="J45" s="28"/>
      <c r="K45" s="26" t="s">
        <v>87</v>
      </c>
      <c r="L45" s="27"/>
      <c r="M45" s="27"/>
      <c r="N45" s="28"/>
      <c r="O45" s="26" t="s">
        <v>88</v>
      </c>
      <c r="P45" s="27"/>
      <c r="Q45" s="27"/>
      <c r="R45" s="28"/>
      <c r="S45" s="26" t="s">
        <v>89</v>
      </c>
      <c r="T45" s="27"/>
      <c r="U45" s="27"/>
      <c r="V45" s="28"/>
      <c r="X45" s="26" t="s">
        <v>50</v>
      </c>
      <c r="Y45" s="27"/>
      <c r="Z45" s="27"/>
      <c r="AA45" s="28"/>
      <c r="AC45" s="29" t="s">
        <v>84</v>
      </c>
      <c r="AD45" s="37"/>
    </row>
    <row r="46" spans="2:30">
      <c r="B46" s="3" t="s">
        <v>52</v>
      </c>
      <c r="C46" s="2" t="s">
        <v>53</v>
      </c>
      <c r="D46" s="2" t="s">
        <v>54</v>
      </c>
      <c r="E46" s="4" t="s">
        <v>55</v>
      </c>
      <c r="G46" s="3" t="s">
        <v>52</v>
      </c>
      <c r="H46" s="2" t="s">
        <v>53</v>
      </c>
      <c r="I46" s="2" t="s">
        <v>54</v>
      </c>
      <c r="J46" s="4" t="s">
        <v>55</v>
      </c>
      <c r="K46" s="3" t="s">
        <v>52</v>
      </c>
      <c r="L46" s="2" t="s">
        <v>53</v>
      </c>
      <c r="M46" s="2" t="s">
        <v>54</v>
      </c>
      <c r="N46" s="4" t="s">
        <v>55</v>
      </c>
      <c r="O46" s="3" t="s">
        <v>52</v>
      </c>
      <c r="P46" s="2" t="s">
        <v>53</v>
      </c>
      <c r="Q46" s="2" t="s">
        <v>54</v>
      </c>
      <c r="R46" s="4" t="s">
        <v>55</v>
      </c>
      <c r="S46" s="3" t="s">
        <v>52</v>
      </c>
      <c r="T46" s="2" t="s">
        <v>53</v>
      </c>
      <c r="U46" s="2" t="s">
        <v>54</v>
      </c>
      <c r="V46" s="4" t="s">
        <v>55</v>
      </c>
      <c r="X46" s="3" t="s">
        <v>52</v>
      </c>
      <c r="Y46" s="2" t="s">
        <v>53</v>
      </c>
      <c r="Z46" s="2" t="s">
        <v>54</v>
      </c>
      <c r="AA46" s="4" t="s">
        <v>56</v>
      </c>
      <c r="AC46" s="3" t="s">
        <v>52</v>
      </c>
      <c r="AD46" s="4" t="s">
        <v>56</v>
      </c>
    </row>
    <row r="47" spans="2:30">
      <c r="B47" s="3">
        <v>20</v>
      </c>
      <c r="C47" s="2">
        <v>26</v>
      </c>
      <c r="D47" s="2">
        <f>C47+C$10-(C$12/2)-85</f>
        <v>39.5</v>
      </c>
      <c r="E47" s="4">
        <f t="shared" ref="E47:E57" si="17">D47*C$20*C$17</f>
        <v>4431.9000000000005</v>
      </c>
      <c r="G47" s="3">
        <v>20</v>
      </c>
      <c r="H47" s="2">
        <v>17</v>
      </c>
      <c r="I47" s="2">
        <f t="shared" ref="I47:I57" si="18">H47+C$10-(C$12/2)-85</f>
        <v>30.5</v>
      </c>
      <c r="J47" s="4">
        <f t="shared" ref="J47:J57" si="19">I47*C$19*C$13</f>
        <v>891.51499999999987</v>
      </c>
      <c r="K47" s="3">
        <v>20</v>
      </c>
      <c r="L47" s="2">
        <v>14</v>
      </c>
      <c r="M47" s="2">
        <f>L47+C$10-(C$12/2)-85</f>
        <v>27.5</v>
      </c>
      <c r="N47" s="4">
        <f>M47*C$15*C$19</f>
        <v>803.82499999999993</v>
      </c>
      <c r="O47" s="3">
        <v>20</v>
      </c>
      <c r="P47" s="2">
        <v>14</v>
      </c>
      <c r="Q47" s="2">
        <f>P47+C$10-(C$12/2)-85</f>
        <v>27.5</v>
      </c>
      <c r="R47" s="4">
        <f>Q47*C$14*C$19</f>
        <v>803.82499999999993</v>
      </c>
      <c r="S47" s="3">
        <v>20</v>
      </c>
      <c r="T47" s="2">
        <v>32</v>
      </c>
      <c r="U47" s="2">
        <f>T47+C$10-(C$12/2)-85</f>
        <v>45.5</v>
      </c>
      <c r="V47" s="4">
        <f>U47*C$16*C$19</f>
        <v>1329.9649999999999</v>
      </c>
      <c r="X47" s="3">
        <v>20</v>
      </c>
      <c r="Y47" s="2"/>
      <c r="Z47" s="2">
        <f t="shared" ref="Z47:Z57" si="20">Y47+C$10-(C$12/2)-85</f>
        <v>13.5</v>
      </c>
      <c r="AA47" s="4">
        <f t="shared" ref="AA47:AA57" si="21">Z47*C$18*C$21</f>
        <v>742.50000000000011</v>
      </c>
      <c r="AC47" s="3">
        <v>20</v>
      </c>
      <c r="AD47" s="4">
        <f>AA47+V47+R47+N47+J47+E47</f>
        <v>9003.5299999999988</v>
      </c>
    </row>
    <row r="48" spans="2:30">
      <c r="B48" s="3">
        <v>21</v>
      </c>
      <c r="C48" s="2">
        <v>15</v>
      </c>
      <c r="D48" s="2">
        <f t="shared" ref="D48:D57" si="22">C48+C$10-(C$12/2)-85</f>
        <v>28.5</v>
      </c>
      <c r="E48" s="4">
        <f t="shared" si="17"/>
        <v>3197.7</v>
      </c>
      <c r="G48" s="3">
        <v>21</v>
      </c>
      <c r="H48" s="2">
        <v>11</v>
      </c>
      <c r="I48" s="2">
        <f t="shared" si="18"/>
        <v>24.5</v>
      </c>
      <c r="J48" s="4">
        <f t="shared" si="19"/>
        <v>716.13499999999999</v>
      </c>
      <c r="K48" s="3">
        <v>21</v>
      </c>
      <c r="L48" s="2">
        <v>10</v>
      </c>
      <c r="M48" s="2">
        <f t="shared" ref="M48:M57" si="23">L48+C$10-(C$12/2)-85</f>
        <v>23.5</v>
      </c>
      <c r="N48" s="4">
        <f t="shared" ref="N48:N57" si="24">M48*C$15*C$19</f>
        <v>686.90499999999997</v>
      </c>
      <c r="O48" s="3">
        <v>21</v>
      </c>
      <c r="P48" s="2">
        <v>10</v>
      </c>
      <c r="Q48" s="2">
        <f t="shared" ref="Q48:Q57" si="25">P48+C$10-(C$12/2)-85</f>
        <v>23.5</v>
      </c>
      <c r="R48" s="4">
        <f t="shared" ref="R48:R57" si="26">Q48*C$14*C$19</f>
        <v>686.90499999999997</v>
      </c>
      <c r="S48" s="3">
        <v>21</v>
      </c>
      <c r="T48" s="2">
        <v>16</v>
      </c>
      <c r="U48" s="2">
        <f t="shared" ref="U48:U57" si="27">T48+C$10-(C$12/2)-85</f>
        <v>29.5</v>
      </c>
      <c r="V48" s="4">
        <f t="shared" ref="V48:V57" si="28">U48*C$16*C$19</f>
        <v>862.28499999999997</v>
      </c>
      <c r="X48" s="3">
        <v>21</v>
      </c>
      <c r="Y48" s="2"/>
      <c r="Z48" s="2">
        <f t="shared" si="20"/>
        <v>13.5</v>
      </c>
      <c r="AA48" s="4">
        <f t="shared" si="21"/>
        <v>742.50000000000011</v>
      </c>
      <c r="AC48" s="3">
        <v>21</v>
      </c>
      <c r="AD48" s="4">
        <f t="shared" ref="AD48:AD57" si="29">AA48+V48+R48+N48+J48+E48</f>
        <v>6892.43</v>
      </c>
    </row>
    <row r="49" spans="2:30">
      <c r="B49" s="3">
        <v>22</v>
      </c>
      <c r="C49" s="2">
        <v>9</v>
      </c>
      <c r="D49" s="2">
        <f t="shared" si="22"/>
        <v>22.5</v>
      </c>
      <c r="E49" s="4">
        <f t="shared" si="17"/>
        <v>2524.5</v>
      </c>
      <c r="G49" s="3">
        <v>22</v>
      </c>
      <c r="H49" s="2">
        <v>7</v>
      </c>
      <c r="I49" s="2">
        <f t="shared" si="18"/>
        <v>20.5</v>
      </c>
      <c r="J49" s="4">
        <f t="shared" si="19"/>
        <v>599.21499999999992</v>
      </c>
      <c r="K49" s="3">
        <v>22</v>
      </c>
      <c r="L49" s="2">
        <v>7</v>
      </c>
      <c r="M49" s="2">
        <f t="shared" si="23"/>
        <v>20.5</v>
      </c>
      <c r="N49" s="4">
        <f t="shared" si="24"/>
        <v>599.21499999999992</v>
      </c>
      <c r="O49" s="3">
        <v>22</v>
      </c>
      <c r="P49" s="2">
        <v>7</v>
      </c>
      <c r="Q49" s="2">
        <f t="shared" si="25"/>
        <v>20.5</v>
      </c>
      <c r="R49" s="4">
        <f t="shared" si="26"/>
        <v>599.21499999999992</v>
      </c>
      <c r="S49" s="3">
        <v>22</v>
      </c>
      <c r="T49" s="2">
        <v>9</v>
      </c>
      <c r="U49" s="2">
        <f t="shared" si="27"/>
        <v>22.5</v>
      </c>
      <c r="V49" s="4">
        <f t="shared" si="28"/>
        <v>657.67499999999995</v>
      </c>
      <c r="X49" s="3">
        <v>22</v>
      </c>
      <c r="Y49" s="2"/>
      <c r="Z49" s="2">
        <f t="shared" si="20"/>
        <v>13.5</v>
      </c>
      <c r="AA49" s="4">
        <f t="shared" si="21"/>
        <v>742.50000000000011</v>
      </c>
      <c r="AC49" s="3">
        <v>22</v>
      </c>
      <c r="AD49" s="4">
        <f t="shared" si="29"/>
        <v>5722.32</v>
      </c>
    </row>
    <row r="50" spans="2:30">
      <c r="B50" s="3">
        <v>23</v>
      </c>
      <c r="C50" s="2">
        <v>5</v>
      </c>
      <c r="D50" s="2">
        <f t="shared" si="22"/>
        <v>18.5</v>
      </c>
      <c r="E50" s="4">
        <f t="shared" si="17"/>
        <v>2075.7000000000003</v>
      </c>
      <c r="G50" s="3">
        <v>23</v>
      </c>
      <c r="H50" s="2">
        <v>5</v>
      </c>
      <c r="I50" s="2">
        <f t="shared" si="18"/>
        <v>18.5</v>
      </c>
      <c r="J50" s="4">
        <f t="shared" si="19"/>
        <v>540.755</v>
      </c>
      <c r="K50" s="3">
        <v>23</v>
      </c>
      <c r="L50" s="2">
        <v>5</v>
      </c>
      <c r="M50" s="2">
        <f t="shared" si="23"/>
        <v>18.5</v>
      </c>
      <c r="N50" s="4">
        <f t="shared" si="24"/>
        <v>540.755</v>
      </c>
      <c r="O50" s="3">
        <v>23</v>
      </c>
      <c r="P50" s="2">
        <v>5</v>
      </c>
      <c r="Q50" s="2">
        <f t="shared" si="25"/>
        <v>18.5</v>
      </c>
      <c r="R50" s="4">
        <f t="shared" si="26"/>
        <v>540.755</v>
      </c>
      <c r="S50" s="3">
        <v>23</v>
      </c>
      <c r="T50" s="2">
        <v>6</v>
      </c>
      <c r="U50" s="2">
        <f t="shared" si="27"/>
        <v>19.5</v>
      </c>
      <c r="V50" s="4">
        <f t="shared" si="28"/>
        <v>569.98500000000001</v>
      </c>
      <c r="X50" s="3">
        <v>23</v>
      </c>
      <c r="Y50" s="2"/>
      <c r="Z50" s="2">
        <f t="shared" si="20"/>
        <v>13.5</v>
      </c>
      <c r="AA50" s="4">
        <f t="shared" si="21"/>
        <v>742.50000000000011</v>
      </c>
      <c r="AC50" s="3">
        <v>23</v>
      </c>
      <c r="AD50" s="4">
        <f t="shared" si="29"/>
        <v>5010.4500000000007</v>
      </c>
    </row>
    <row r="51" spans="2:30">
      <c r="B51" s="3">
        <v>24</v>
      </c>
      <c r="C51" s="2">
        <v>2</v>
      </c>
      <c r="D51" s="2">
        <f t="shared" si="22"/>
        <v>15.5</v>
      </c>
      <c r="E51" s="4">
        <f t="shared" si="17"/>
        <v>1739.1000000000001</v>
      </c>
      <c r="G51" s="3">
        <v>24</v>
      </c>
      <c r="H51" s="2">
        <v>3</v>
      </c>
      <c r="I51" s="2">
        <f t="shared" si="18"/>
        <v>16.5</v>
      </c>
      <c r="J51" s="4">
        <f t="shared" si="19"/>
        <v>482.29499999999996</v>
      </c>
      <c r="K51" s="3">
        <v>24</v>
      </c>
      <c r="L51" s="2">
        <v>3</v>
      </c>
      <c r="M51" s="2">
        <f t="shared" si="23"/>
        <v>16.5</v>
      </c>
      <c r="N51" s="4">
        <f t="shared" si="24"/>
        <v>482.29499999999996</v>
      </c>
      <c r="O51" s="3">
        <v>24</v>
      </c>
      <c r="P51" s="2">
        <v>3</v>
      </c>
      <c r="Q51" s="2">
        <f t="shared" si="25"/>
        <v>16.5</v>
      </c>
      <c r="R51" s="4">
        <f t="shared" si="26"/>
        <v>482.29499999999996</v>
      </c>
      <c r="S51" s="3">
        <v>24</v>
      </c>
      <c r="T51" s="2">
        <v>3</v>
      </c>
      <c r="U51" s="2">
        <f t="shared" si="27"/>
        <v>16.5</v>
      </c>
      <c r="V51" s="4">
        <f t="shared" si="28"/>
        <v>482.29499999999996</v>
      </c>
      <c r="X51" s="3">
        <v>24</v>
      </c>
      <c r="Y51" s="2"/>
      <c r="Z51" s="2">
        <f t="shared" si="20"/>
        <v>13.5</v>
      </c>
      <c r="AA51" s="4">
        <f t="shared" si="21"/>
        <v>742.50000000000011</v>
      </c>
      <c r="AC51" s="3">
        <v>24</v>
      </c>
      <c r="AD51" s="4">
        <f t="shared" si="29"/>
        <v>4410.7800000000007</v>
      </c>
    </row>
    <row r="52" spans="2:30">
      <c r="B52" s="3">
        <v>1</v>
      </c>
      <c r="C52" s="2">
        <v>0</v>
      </c>
      <c r="D52" s="2">
        <f t="shared" si="22"/>
        <v>13.5</v>
      </c>
      <c r="E52" s="4">
        <f t="shared" si="17"/>
        <v>1514.7</v>
      </c>
      <c r="G52" s="3">
        <v>1</v>
      </c>
      <c r="H52" s="2">
        <v>1</v>
      </c>
      <c r="I52" s="2">
        <f t="shared" si="18"/>
        <v>14.5</v>
      </c>
      <c r="J52" s="4">
        <f t="shared" si="19"/>
        <v>423.83499999999998</v>
      </c>
      <c r="K52" s="3">
        <v>1</v>
      </c>
      <c r="L52" s="2">
        <v>1</v>
      </c>
      <c r="M52" s="2">
        <f t="shared" si="23"/>
        <v>14.5</v>
      </c>
      <c r="N52" s="4">
        <f t="shared" si="24"/>
        <v>423.83499999999998</v>
      </c>
      <c r="O52" s="3">
        <v>1</v>
      </c>
      <c r="P52" s="2">
        <v>1</v>
      </c>
      <c r="Q52" s="2">
        <f t="shared" si="25"/>
        <v>14.5</v>
      </c>
      <c r="R52" s="4">
        <f t="shared" si="26"/>
        <v>423.83499999999998</v>
      </c>
      <c r="S52" s="3">
        <v>1</v>
      </c>
      <c r="T52" s="2">
        <v>2</v>
      </c>
      <c r="U52" s="2">
        <f t="shared" si="27"/>
        <v>15.5</v>
      </c>
      <c r="V52" s="4">
        <f t="shared" si="28"/>
        <v>453.065</v>
      </c>
      <c r="X52" s="3">
        <v>1</v>
      </c>
      <c r="Y52" s="2"/>
      <c r="Z52" s="2">
        <f t="shared" si="20"/>
        <v>13.5</v>
      </c>
      <c r="AA52" s="4">
        <f t="shared" si="21"/>
        <v>742.50000000000011</v>
      </c>
      <c r="AC52" s="3">
        <v>1</v>
      </c>
      <c r="AD52" s="4">
        <f t="shared" si="29"/>
        <v>3981.7700000000004</v>
      </c>
    </row>
    <row r="53" spans="2:30">
      <c r="B53" s="3">
        <v>2</v>
      </c>
      <c r="C53" s="2">
        <v>-2</v>
      </c>
      <c r="D53" s="2">
        <f t="shared" si="22"/>
        <v>11.5</v>
      </c>
      <c r="E53" s="4">
        <f t="shared" si="17"/>
        <v>1290.3</v>
      </c>
      <c r="G53" s="3">
        <v>2</v>
      </c>
      <c r="H53" s="2">
        <v>0</v>
      </c>
      <c r="I53" s="2">
        <f t="shared" si="18"/>
        <v>13.5</v>
      </c>
      <c r="J53" s="4">
        <f t="shared" si="19"/>
        <v>394.60500000000002</v>
      </c>
      <c r="K53" s="3">
        <v>2</v>
      </c>
      <c r="L53" s="2">
        <v>0</v>
      </c>
      <c r="M53" s="2">
        <f t="shared" si="23"/>
        <v>13.5</v>
      </c>
      <c r="N53" s="4">
        <f t="shared" si="24"/>
        <v>394.60499999999996</v>
      </c>
      <c r="O53" s="3">
        <v>2</v>
      </c>
      <c r="P53" s="2">
        <v>0</v>
      </c>
      <c r="Q53" s="2">
        <f t="shared" si="25"/>
        <v>13.5</v>
      </c>
      <c r="R53" s="4">
        <f t="shared" si="26"/>
        <v>394.60499999999996</v>
      </c>
      <c r="S53" s="3">
        <v>2</v>
      </c>
      <c r="T53" s="2">
        <v>1</v>
      </c>
      <c r="U53" s="2">
        <f t="shared" si="27"/>
        <v>14.5</v>
      </c>
      <c r="V53" s="4">
        <f t="shared" si="28"/>
        <v>423.83499999999998</v>
      </c>
      <c r="X53" s="3">
        <v>2</v>
      </c>
      <c r="Y53" s="2"/>
      <c r="Z53" s="2">
        <f t="shared" si="20"/>
        <v>13.5</v>
      </c>
      <c r="AA53" s="4">
        <f t="shared" si="21"/>
        <v>742.50000000000011</v>
      </c>
      <c r="AC53" s="3">
        <v>2</v>
      </c>
      <c r="AD53" s="4">
        <f t="shared" si="29"/>
        <v>3640.45</v>
      </c>
    </row>
    <row r="54" spans="2:30">
      <c r="B54" s="3">
        <v>3</v>
      </c>
      <c r="C54" s="2">
        <v>-4</v>
      </c>
      <c r="D54" s="2">
        <f t="shared" si="22"/>
        <v>9.5</v>
      </c>
      <c r="E54" s="4">
        <f t="shared" si="17"/>
        <v>1065.9000000000001</v>
      </c>
      <c r="G54" s="3">
        <v>3</v>
      </c>
      <c r="H54" s="2">
        <v>-1</v>
      </c>
      <c r="I54" s="2">
        <f t="shared" si="18"/>
        <v>12.5</v>
      </c>
      <c r="J54" s="4">
        <f t="shared" si="19"/>
        <v>365.375</v>
      </c>
      <c r="K54" s="3">
        <v>3</v>
      </c>
      <c r="L54" s="2">
        <v>-1</v>
      </c>
      <c r="M54" s="2">
        <f t="shared" si="23"/>
        <v>12.5</v>
      </c>
      <c r="N54" s="4">
        <f t="shared" si="24"/>
        <v>365.375</v>
      </c>
      <c r="O54" s="3">
        <v>3</v>
      </c>
      <c r="P54" s="2">
        <v>-1</v>
      </c>
      <c r="Q54" s="2">
        <f t="shared" si="25"/>
        <v>12.5</v>
      </c>
      <c r="R54" s="4">
        <f t="shared" si="26"/>
        <v>365.375</v>
      </c>
      <c r="S54" s="3">
        <v>3</v>
      </c>
      <c r="T54" s="2">
        <v>-1</v>
      </c>
      <c r="U54" s="2">
        <f t="shared" si="27"/>
        <v>12.5</v>
      </c>
      <c r="V54" s="4">
        <f t="shared" si="28"/>
        <v>365.375</v>
      </c>
      <c r="X54" s="3">
        <v>3</v>
      </c>
      <c r="Y54" s="2"/>
      <c r="Z54" s="2">
        <f t="shared" si="20"/>
        <v>13.5</v>
      </c>
      <c r="AA54" s="4">
        <f t="shared" si="21"/>
        <v>742.50000000000011</v>
      </c>
      <c r="AC54" s="3">
        <v>3</v>
      </c>
      <c r="AD54" s="4">
        <f t="shared" si="29"/>
        <v>3269.9</v>
      </c>
    </row>
    <row r="55" spans="2:30">
      <c r="B55" s="3">
        <v>4</v>
      </c>
      <c r="C55" s="2">
        <v>-5</v>
      </c>
      <c r="D55" s="2">
        <f t="shared" si="22"/>
        <v>8.5</v>
      </c>
      <c r="E55" s="4">
        <f t="shared" si="17"/>
        <v>953.7</v>
      </c>
      <c r="G55" s="3">
        <v>4</v>
      </c>
      <c r="H55" s="2">
        <v>-2</v>
      </c>
      <c r="I55" s="2">
        <f t="shared" si="18"/>
        <v>11.5</v>
      </c>
      <c r="J55" s="4">
        <f t="shared" si="19"/>
        <v>336.14499999999998</v>
      </c>
      <c r="K55" s="3">
        <v>4</v>
      </c>
      <c r="L55" s="2">
        <v>-2</v>
      </c>
      <c r="M55" s="2">
        <f t="shared" si="23"/>
        <v>11.5</v>
      </c>
      <c r="N55" s="4">
        <f t="shared" si="24"/>
        <v>336.14499999999998</v>
      </c>
      <c r="O55" s="3">
        <v>4</v>
      </c>
      <c r="P55" s="2">
        <v>-2</v>
      </c>
      <c r="Q55" s="2">
        <f t="shared" si="25"/>
        <v>11.5</v>
      </c>
      <c r="R55" s="4">
        <f t="shared" si="26"/>
        <v>336.14499999999998</v>
      </c>
      <c r="S55" s="3">
        <v>4</v>
      </c>
      <c r="T55" s="2">
        <v>-2</v>
      </c>
      <c r="U55" s="2">
        <f t="shared" si="27"/>
        <v>11.5</v>
      </c>
      <c r="V55" s="4">
        <f t="shared" si="28"/>
        <v>336.14499999999998</v>
      </c>
      <c r="X55" s="3">
        <v>4</v>
      </c>
      <c r="Y55" s="2"/>
      <c r="Z55" s="2">
        <f t="shared" si="20"/>
        <v>13.5</v>
      </c>
      <c r="AA55" s="4">
        <f t="shared" si="21"/>
        <v>742.50000000000011</v>
      </c>
      <c r="AC55" s="3">
        <v>4</v>
      </c>
      <c r="AD55" s="4">
        <f t="shared" si="29"/>
        <v>3040.7799999999997</v>
      </c>
    </row>
    <row r="56" spans="2:30">
      <c r="B56" s="3">
        <v>5</v>
      </c>
      <c r="C56" s="2">
        <v>-6</v>
      </c>
      <c r="D56" s="2">
        <f t="shared" si="22"/>
        <v>7.5</v>
      </c>
      <c r="E56" s="4">
        <f t="shared" si="17"/>
        <v>841.5</v>
      </c>
      <c r="G56" s="3">
        <v>5</v>
      </c>
      <c r="H56" s="2">
        <v>-3</v>
      </c>
      <c r="I56" s="2">
        <f t="shared" si="18"/>
        <v>10.5</v>
      </c>
      <c r="J56" s="4">
        <f t="shared" si="19"/>
        <v>306.91499999999996</v>
      </c>
      <c r="K56" s="3">
        <v>5</v>
      </c>
      <c r="L56" s="2">
        <v>-2</v>
      </c>
      <c r="M56" s="2">
        <f t="shared" si="23"/>
        <v>11.5</v>
      </c>
      <c r="N56" s="4">
        <f t="shared" si="24"/>
        <v>336.14499999999998</v>
      </c>
      <c r="O56" s="3">
        <v>5</v>
      </c>
      <c r="P56" s="2">
        <v>-3</v>
      </c>
      <c r="Q56" s="2">
        <f t="shared" si="25"/>
        <v>10.5</v>
      </c>
      <c r="R56" s="4">
        <f t="shared" si="26"/>
        <v>306.91499999999996</v>
      </c>
      <c r="S56" s="3">
        <v>5</v>
      </c>
      <c r="T56" s="2">
        <v>-2</v>
      </c>
      <c r="U56" s="2">
        <f t="shared" si="27"/>
        <v>11.5</v>
      </c>
      <c r="V56" s="4">
        <f t="shared" si="28"/>
        <v>336.14499999999998</v>
      </c>
      <c r="X56" s="3">
        <v>5</v>
      </c>
      <c r="Y56" s="2"/>
      <c r="Z56" s="2">
        <f t="shared" si="20"/>
        <v>13.5</v>
      </c>
      <c r="AA56" s="4">
        <f t="shared" si="21"/>
        <v>742.50000000000011</v>
      </c>
      <c r="AC56" s="3">
        <v>5</v>
      </c>
      <c r="AD56" s="4">
        <f t="shared" si="29"/>
        <v>2870.12</v>
      </c>
    </row>
    <row r="57" spans="2:30">
      <c r="B57" s="8">
        <v>6</v>
      </c>
      <c r="C57" s="9">
        <v>-6</v>
      </c>
      <c r="D57" s="9">
        <f t="shared" si="22"/>
        <v>7.5</v>
      </c>
      <c r="E57" s="10">
        <f t="shared" si="17"/>
        <v>841.5</v>
      </c>
      <c r="G57" s="8">
        <v>6</v>
      </c>
      <c r="H57" s="9">
        <v>-1</v>
      </c>
      <c r="I57" s="2">
        <f t="shared" si="18"/>
        <v>12.5</v>
      </c>
      <c r="J57" s="4">
        <f t="shared" si="19"/>
        <v>365.375</v>
      </c>
      <c r="K57" s="8">
        <v>6</v>
      </c>
      <c r="L57" s="9">
        <v>2</v>
      </c>
      <c r="M57" s="2">
        <f t="shared" si="23"/>
        <v>15.5</v>
      </c>
      <c r="N57" s="4">
        <f t="shared" si="24"/>
        <v>453.065</v>
      </c>
      <c r="O57" s="8">
        <v>6</v>
      </c>
      <c r="P57" s="2">
        <v>-2</v>
      </c>
      <c r="Q57" s="2">
        <f t="shared" si="25"/>
        <v>11.5</v>
      </c>
      <c r="R57" s="4">
        <f t="shared" si="26"/>
        <v>336.14499999999998</v>
      </c>
      <c r="S57" s="8">
        <v>6</v>
      </c>
      <c r="T57" s="9">
        <v>-2</v>
      </c>
      <c r="U57" s="2">
        <f t="shared" si="27"/>
        <v>11.5</v>
      </c>
      <c r="V57" s="4">
        <f t="shared" si="28"/>
        <v>336.14499999999998</v>
      </c>
      <c r="X57" s="8">
        <v>6</v>
      </c>
      <c r="Y57" s="9"/>
      <c r="Z57" s="9">
        <f t="shared" si="20"/>
        <v>13.5</v>
      </c>
      <c r="AA57" s="4">
        <f t="shared" si="21"/>
        <v>742.50000000000011</v>
      </c>
      <c r="AC57" s="8">
        <v>6</v>
      </c>
      <c r="AD57" s="4">
        <f t="shared" si="29"/>
        <v>3074.73</v>
      </c>
    </row>
    <row r="58" spans="2:30" ht="16.149999999999999" thickBot="1">
      <c r="B58" s="5" t="s">
        <v>23</v>
      </c>
      <c r="C58" s="6"/>
      <c r="D58" s="6"/>
      <c r="E58" s="7">
        <f>SUM(E47:E57)</f>
        <v>20476.500000000004</v>
      </c>
      <c r="G58" s="5" t="s">
        <v>23</v>
      </c>
      <c r="H58" s="6"/>
      <c r="I58" s="6"/>
      <c r="J58" s="7">
        <f>SUM(J47:J57)</f>
        <v>5422.165</v>
      </c>
      <c r="K58" s="5" t="s">
        <v>23</v>
      </c>
      <c r="L58" s="6"/>
      <c r="M58" s="6"/>
      <c r="N58" s="7">
        <f>SUM(N47:N57)</f>
        <v>5422.165</v>
      </c>
      <c r="O58" s="5" t="s">
        <v>23</v>
      </c>
      <c r="P58" s="6"/>
      <c r="Q58" s="6"/>
      <c r="R58" s="7">
        <f>SUM(R47:R57)</f>
        <v>5276.0149999999994</v>
      </c>
      <c r="S58" s="5" t="s">
        <v>23</v>
      </c>
      <c r="T58" s="6"/>
      <c r="U58" s="6"/>
      <c r="V58" s="7">
        <f>SUM(V47:V57)</f>
        <v>6152.9150000000009</v>
      </c>
      <c r="X58" s="5" t="s">
        <v>23</v>
      </c>
      <c r="Y58" s="6"/>
      <c r="Z58" s="6"/>
      <c r="AA58" s="7">
        <f>SUM(AA47:AA57)</f>
        <v>8167.5000000000009</v>
      </c>
      <c r="AC58" s="5" t="s">
        <v>57</v>
      </c>
      <c r="AD58" s="7">
        <f>AVERAGE(AD47:AD57)</f>
        <v>4628.8418181818188</v>
      </c>
    </row>
  </sheetData>
  <mergeCells count="37">
    <mergeCell ref="G20:H20"/>
    <mergeCell ref="I20:J20"/>
    <mergeCell ref="K20:L20"/>
    <mergeCell ref="AC45:AD45"/>
    <mergeCell ref="G21:H21"/>
    <mergeCell ref="I21:J21"/>
    <mergeCell ref="K21:L21"/>
    <mergeCell ref="AC25:AD25"/>
    <mergeCell ref="O45:R45"/>
    <mergeCell ref="S45:V45"/>
    <mergeCell ref="X45:AA45"/>
    <mergeCell ref="O25:R25"/>
    <mergeCell ref="S25:V25"/>
    <mergeCell ref="X25:AA25"/>
    <mergeCell ref="I18:J18"/>
    <mergeCell ref="K18:L18"/>
    <mergeCell ref="N7:O7"/>
    <mergeCell ref="A2:L4"/>
    <mergeCell ref="K19:L19"/>
    <mergeCell ref="I19:J19"/>
    <mergeCell ref="G19:H19"/>
    <mergeCell ref="A1:L1"/>
    <mergeCell ref="A5:M6"/>
    <mergeCell ref="B45:E45"/>
    <mergeCell ref="G45:J45"/>
    <mergeCell ref="K45:N45"/>
    <mergeCell ref="B25:E25"/>
    <mergeCell ref="G25:J25"/>
    <mergeCell ref="K25:N25"/>
    <mergeCell ref="B7:D7"/>
    <mergeCell ref="G7:H7"/>
    <mergeCell ref="I7:J7"/>
    <mergeCell ref="K7:L7"/>
    <mergeCell ref="G12:H12"/>
    <mergeCell ref="I12:J12"/>
    <mergeCell ref="K12:L12"/>
    <mergeCell ref="G18:H18"/>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e2af165-ec9c-4ad2-b335-315480fd5b02">
      <Terms xmlns="http://schemas.microsoft.com/office/infopath/2007/PartnerControls"/>
    </lcf76f155ced4ddcb4097134ff3c332f>
    <TaxCatchAll xmlns="ee7af416-fd08-4c05-917f-58707134136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3AA294FAA464C47BE50DA13D622A3B4" ma:contentTypeVersion="15" ma:contentTypeDescription="Create a new document." ma:contentTypeScope="" ma:versionID="1a9a80924bb8c627947ea08aea0d71db">
  <xsd:schema xmlns:xsd="http://www.w3.org/2001/XMLSchema" xmlns:xs="http://www.w3.org/2001/XMLSchema" xmlns:p="http://schemas.microsoft.com/office/2006/metadata/properties" xmlns:ns2="9e2af165-ec9c-4ad2-b335-315480fd5b02" xmlns:ns3="ee7af416-fd08-4c05-917f-587071341363" targetNamespace="http://schemas.microsoft.com/office/2006/metadata/properties" ma:root="true" ma:fieldsID="f339b8934c97a2a2c05511197e96318d" ns2:_="" ns3:_="">
    <xsd:import namespace="9e2af165-ec9c-4ad2-b335-315480fd5b02"/>
    <xsd:import namespace="ee7af416-fd08-4c05-917f-5870713413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2af165-ec9c-4ad2-b335-315480fd5b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ab86591-d70f-4a96-900c-bfbe5e6a318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7af416-fd08-4c05-917f-58707134136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f630daa-485b-4536-bd0d-1bdfdbff191a}" ma:internalName="TaxCatchAll" ma:showField="CatchAllData" ma:web="ee7af416-fd08-4c05-917f-5870713413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0524B8-D4B0-4839-902C-9D38A152A8BA}"/>
</file>

<file path=customXml/itemProps2.xml><?xml version="1.0" encoding="utf-8"?>
<ds:datastoreItem xmlns:ds="http://schemas.openxmlformats.org/officeDocument/2006/customXml" ds:itemID="{789DAE2A-32F4-4C7E-9CC9-317F4DEC11D6}"/>
</file>

<file path=customXml/itemProps3.xml><?xml version="1.0" encoding="utf-8"?>
<ds:datastoreItem xmlns:ds="http://schemas.openxmlformats.org/officeDocument/2006/customXml" ds:itemID="{20B88808-8E42-4C18-BE57-36757F0370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Courtney</dc:creator>
  <cp:keywords/>
  <dc:description/>
  <cp:lastModifiedBy>Courtney Hiatt</cp:lastModifiedBy>
  <cp:revision/>
  <dcterms:created xsi:type="dcterms:W3CDTF">2015-06-05T18:17:20Z</dcterms:created>
  <dcterms:modified xsi:type="dcterms:W3CDTF">2024-05-01T04:58:15Z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0x010100D3AA294FAA464C47BE50DA13D622A3B4</vt:lpwstr>
  </property>
  <property fmtid="{D5CDD505-2E9C-101B-9397-08002B2CF9AE}" pid="3" name="MediaServiceImageTags">
    <vt:lpwstr/>
  </property>
</Properties>
</file>